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codeName="ThisWorkbook"/>
  <mc:AlternateContent xmlns:mc="http://schemas.openxmlformats.org/markup-compatibility/2006">
    <mc:Choice Requires="x15">
      <x15ac:absPath xmlns:x15ac="http://schemas.microsoft.com/office/spreadsheetml/2010/11/ac" url="C:\data\Sync\Document\社馬連\2020年度\第58回 実業団戦\"/>
    </mc:Choice>
  </mc:AlternateContent>
  <xr:revisionPtr revIDLastSave="0" documentId="13_ncr:1_{00E3A72F-024C-4CFF-9954-2DFEAB011AC4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エントリーフォーム" sheetId="1" r:id="rId1"/>
    <sheet name="記入例" sheetId="9" r:id="rId2"/>
    <sheet name="作業用" sheetId="8" r:id="rId3"/>
    <sheet name="値" sheetId="2" state="hidden" r:id="rId4"/>
  </sheets>
  <definedNames>
    <definedName name="_xlnm.Print_Area" localSheetId="0">エントリーフォーム!$B$1:$S$43</definedName>
    <definedName name="_xlnm.Print_Area" localSheetId="1">記入例!$B$1:$S$43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8" l="1"/>
  <c r="B3" i="8"/>
  <c r="C4" i="8" l="1"/>
  <c r="P4" i="9"/>
  <c r="P3" i="9"/>
  <c r="P4" i="1"/>
  <c r="P3" i="1"/>
  <c r="B2" i="8" l="1"/>
  <c r="B1" i="8"/>
  <c r="C1" i="8" s="1"/>
  <c r="AI27" i="9" l="1"/>
  <c r="AH27" i="9"/>
  <c r="AG27" i="9"/>
  <c r="AF27" i="9"/>
  <c r="AA27" i="9"/>
  <c r="Z27" i="9"/>
  <c r="X27" i="9"/>
  <c r="V27" i="9" s="1"/>
  <c r="W27" i="9"/>
  <c r="AI26" i="9"/>
  <c r="AH26" i="9"/>
  <c r="AG26" i="9"/>
  <c r="AF26" i="9"/>
  <c r="AA26" i="9"/>
  <c r="AB26" i="9" s="1"/>
  <c r="Z26" i="9"/>
  <c r="X26" i="9"/>
  <c r="V26" i="9" s="1"/>
  <c r="W26" i="9"/>
  <c r="AI25" i="9"/>
  <c r="AH25" i="9"/>
  <c r="AG25" i="9"/>
  <c r="AF25" i="9"/>
  <c r="AA25" i="9"/>
  <c r="Z25" i="9"/>
  <c r="X25" i="9"/>
  <c r="V25" i="9" s="1"/>
  <c r="W25" i="9"/>
  <c r="AI24" i="9"/>
  <c r="AH24" i="9"/>
  <c r="AG24" i="9"/>
  <c r="AF24" i="9"/>
  <c r="AA24" i="9"/>
  <c r="Z24" i="9"/>
  <c r="X24" i="9"/>
  <c r="W24" i="9"/>
  <c r="AI23" i="9"/>
  <c r="AH23" i="9"/>
  <c r="AG23" i="9"/>
  <c r="AF23" i="9"/>
  <c r="AA23" i="9"/>
  <c r="Z23" i="9"/>
  <c r="X23" i="9"/>
  <c r="W23" i="9"/>
  <c r="AI22" i="9"/>
  <c r="AH22" i="9"/>
  <c r="AG22" i="9"/>
  <c r="AF22" i="9"/>
  <c r="AA22" i="9"/>
  <c r="Z22" i="9"/>
  <c r="X22" i="9"/>
  <c r="W22" i="9"/>
  <c r="AI21" i="9"/>
  <c r="AH21" i="9"/>
  <c r="AG21" i="9"/>
  <c r="AF21" i="9"/>
  <c r="AA21" i="9"/>
  <c r="Z21" i="9"/>
  <c r="X21" i="9"/>
  <c r="V21" i="9" s="1"/>
  <c r="W21" i="9"/>
  <c r="AI20" i="9"/>
  <c r="AH20" i="9"/>
  <c r="AG20" i="9"/>
  <c r="AF20" i="9"/>
  <c r="AA20" i="9"/>
  <c r="Z20" i="9"/>
  <c r="X20" i="9"/>
  <c r="W20" i="9"/>
  <c r="AI19" i="9"/>
  <c r="AH19" i="9"/>
  <c r="AG19" i="9"/>
  <c r="AF19" i="9"/>
  <c r="AA19" i="9"/>
  <c r="Z19" i="9"/>
  <c r="X19" i="9"/>
  <c r="W19" i="9"/>
  <c r="AI18" i="9"/>
  <c r="AH18" i="9"/>
  <c r="AG18" i="9"/>
  <c r="AF18" i="9"/>
  <c r="AA18" i="9"/>
  <c r="Z18" i="9"/>
  <c r="X18" i="9"/>
  <c r="V18" i="9" s="1"/>
  <c r="W18" i="9"/>
  <c r="AI17" i="9"/>
  <c r="AH17" i="9"/>
  <c r="AG17" i="9"/>
  <c r="AF17" i="9"/>
  <c r="AA17" i="9"/>
  <c r="Z17" i="9"/>
  <c r="X17" i="9"/>
  <c r="V17" i="9" s="1"/>
  <c r="W17" i="9"/>
  <c r="AI16" i="9"/>
  <c r="AH16" i="9"/>
  <c r="AG16" i="9"/>
  <c r="AF16" i="9"/>
  <c r="AA16" i="9"/>
  <c r="Z16" i="9"/>
  <c r="X16" i="9"/>
  <c r="W16" i="9"/>
  <c r="AI15" i="9"/>
  <c r="AH15" i="9"/>
  <c r="AG15" i="9"/>
  <c r="AF15" i="9"/>
  <c r="AA15" i="9"/>
  <c r="Z15" i="9"/>
  <c r="X15" i="9"/>
  <c r="W15" i="9"/>
  <c r="AI14" i="9"/>
  <c r="AH14" i="9"/>
  <c r="AG14" i="9"/>
  <c r="AF14" i="9"/>
  <c r="AA14" i="9"/>
  <c r="Z14" i="9"/>
  <c r="X14" i="9"/>
  <c r="V14" i="9" s="1"/>
  <c r="W14" i="9"/>
  <c r="AI13" i="9"/>
  <c r="AH13" i="9"/>
  <c r="AG13" i="9"/>
  <c r="AF13" i="9"/>
  <c r="AA13" i="9"/>
  <c r="Z13" i="9"/>
  <c r="X13" i="9"/>
  <c r="V13" i="9" s="1"/>
  <c r="W13" i="9"/>
  <c r="AI12" i="9"/>
  <c r="AH12" i="9"/>
  <c r="AG12" i="9"/>
  <c r="AF12" i="9"/>
  <c r="AA12" i="9"/>
  <c r="Z12" i="9"/>
  <c r="X12" i="9"/>
  <c r="V12" i="9" s="1"/>
  <c r="W12" i="9"/>
  <c r="AI27" i="1"/>
  <c r="AH27" i="1"/>
  <c r="AG27" i="1"/>
  <c r="AF27" i="1"/>
  <c r="AI26" i="1"/>
  <c r="AH26" i="1"/>
  <c r="AG26" i="1"/>
  <c r="AF26" i="1"/>
  <c r="AI25" i="1"/>
  <c r="AH25" i="1"/>
  <c r="AG25" i="1"/>
  <c r="AF25" i="1"/>
  <c r="AI24" i="1"/>
  <c r="AH24" i="1"/>
  <c r="AG24" i="1"/>
  <c r="AF24" i="1"/>
  <c r="AI23" i="1"/>
  <c r="AH23" i="1"/>
  <c r="AG23" i="1"/>
  <c r="AF23" i="1"/>
  <c r="AI22" i="1"/>
  <c r="AH22" i="1"/>
  <c r="AG22" i="1"/>
  <c r="AF22" i="1"/>
  <c r="AI21" i="1"/>
  <c r="AH21" i="1"/>
  <c r="AG21" i="1"/>
  <c r="AF21" i="1"/>
  <c r="AI20" i="1"/>
  <c r="AH20" i="1"/>
  <c r="AG20" i="1"/>
  <c r="AF20" i="1"/>
  <c r="AI19" i="1"/>
  <c r="AH19" i="1"/>
  <c r="AG19" i="1"/>
  <c r="AF19" i="1"/>
  <c r="AI18" i="1"/>
  <c r="AH18" i="1"/>
  <c r="AG18" i="1"/>
  <c r="AF18" i="1"/>
  <c r="AI17" i="1"/>
  <c r="AH17" i="1"/>
  <c r="AG17" i="1"/>
  <c r="AF17" i="1"/>
  <c r="AI16" i="1"/>
  <c r="AH16" i="1"/>
  <c r="AG16" i="1"/>
  <c r="AF16" i="1"/>
  <c r="AI15" i="1"/>
  <c r="AH15" i="1"/>
  <c r="AG15" i="1"/>
  <c r="AF15" i="1"/>
  <c r="AI14" i="1"/>
  <c r="AH14" i="1"/>
  <c r="AG14" i="1"/>
  <c r="AF14" i="1"/>
  <c r="AI13" i="1"/>
  <c r="AH13" i="1"/>
  <c r="AG13" i="1"/>
  <c r="AF13" i="1"/>
  <c r="AI12" i="1"/>
  <c r="AH12" i="1"/>
  <c r="AG12" i="1"/>
  <c r="AF12" i="1"/>
  <c r="Y15" i="9" l="1"/>
  <c r="V15" i="9"/>
  <c r="Y24" i="9"/>
  <c r="V24" i="9"/>
  <c r="AB15" i="9"/>
  <c r="AB17" i="9"/>
  <c r="AD17" i="9" s="1"/>
  <c r="AB19" i="9"/>
  <c r="AB27" i="9"/>
  <c r="V16" i="9"/>
  <c r="V22" i="9"/>
  <c r="Y19" i="9"/>
  <c r="V19" i="9"/>
  <c r="Y20" i="9"/>
  <c r="V20" i="9"/>
  <c r="Y23" i="9"/>
  <c r="V23" i="9"/>
  <c r="P8" i="9" s="1"/>
  <c r="AB16" i="9"/>
  <c r="Y27" i="9"/>
  <c r="AB23" i="9"/>
  <c r="AB14" i="9"/>
  <c r="AB22" i="9"/>
  <c r="Y12" i="9"/>
  <c r="Y16" i="9"/>
  <c r="Y21" i="9"/>
  <c r="Y13" i="9"/>
  <c r="Y14" i="9"/>
  <c r="AB24" i="9"/>
  <c r="AB25" i="9"/>
  <c r="AD15" i="9"/>
  <c r="AB12" i="9"/>
  <c r="AB13" i="9"/>
  <c r="Y17" i="9"/>
  <c r="Y18" i="9"/>
  <c r="AD19" i="9"/>
  <c r="Y22" i="9"/>
  <c r="AB18" i="9"/>
  <c r="AD23" i="9"/>
  <c r="AB20" i="9"/>
  <c r="AD20" i="9" s="1"/>
  <c r="AB21" i="9"/>
  <c r="Y25" i="9"/>
  <c r="Y26" i="9"/>
  <c r="AD26" i="9" s="1"/>
  <c r="A19" i="8"/>
  <c r="E19" i="8" s="1"/>
  <c r="A28" i="8"/>
  <c r="H28" i="8" s="1"/>
  <c r="A36" i="8"/>
  <c r="M36" i="8" s="1"/>
  <c r="A31" i="8"/>
  <c r="B31" i="8" s="1"/>
  <c r="AD16" i="9"/>
  <c r="A32" i="8"/>
  <c r="E32" i="8" s="1"/>
  <c r="A27" i="8"/>
  <c r="A33" i="8"/>
  <c r="A34" i="8"/>
  <c r="A15" i="8"/>
  <c r="M15" i="8" s="1"/>
  <c r="A35" i="8"/>
  <c r="A10" i="8"/>
  <c r="M10" i="8" s="1"/>
  <c r="A13" i="8"/>
  <c r="M13" i="8" s="1"/>
  <c r="A23" i="8"/>
  <c r="A20" i="8"/>
  <c r="M20" i="8" s="1"/>
  <c r="A14" i="8"/>
  <c r="M14" i="8" s="1"/>
  <c r="A24" i="8"/>
  <c r="A25" i="8"/>
  <c r="A16" i="8"/>
  <c r="M16" i="8" s="1"/>
  <c r="A26" i="8"/>
  <c r="A17" i="8"/>
  <c r="M17" i="8" s="1"/>
  <c r="A18" i="8"/>
  <c r="M18" i="8" s="1"/>
  <c r="P5" i="9" l="1"/>
  <c r="P6" i="9"/>
  <c r="AD24" i="9"/>
  <c r="AD27" i="9"/>
  <c r="AD12" i="9"/>
  <c r="AD22" i="9"/>
  <c r="AD21" i="9"/>
  <c r="AD25" i="9"/>
  <c r="AD14" i="9"/>
  <c r="B19" i="8"/>
  <c r="M19" i="8"/>
  <c r="C19" i="8"/>
  <c r="AD18" i="9"/>
  <c r="AD13" i="9"/>
  <c r="D19" i="8"/>
  <c r="D28" i="8"/>
  <c r="K28" i="8" s="1"/>
  <c r="E28" i="8"/>
  <c r="F28" i="8"/>
  <c r="B28" i="8"/>
  <c r="I28" i="8" s="1"/>
  <c r="M28" i="8"/>
  <c r="C28" i="8"/>
  <c r="J28" i="8" s="1"/>
  <c r="B32" i="8"/>
  <c r="E36" i="8"/>
  <c r="F36" i="8"/>
  <c r="B36" i="8"/>
  <c r="I36" i="8" s="1"/>
  <c r="G36" i="8"/>
  <c r="D31" i="8"/>
  <c r="C31" i="8"/>
  <c r="E31" i="8"/>
  <c r="G31" i="8"/>
  <c r="I31" i="8" s="1"/>
  <c r="D36" i="8"/>
  <c r="K36" i="8" s="1"/>
  <c r="H36" i="8"/>
  <c r="F31" i="8"/>
  <c r="C36" i="8"/>
  <c r="J36" i="8" s="1"/>
  <c r="M31" i="8"/>
  <c r="H24" i="8"/>
  <c r="M24" i="8"/>
  <c r="M33" i="8"/>
  <c r="G33" i="8"/>
  <c r="H33" i="8" s="1"/>
  <c r="G35" i="8"/>
  <c r="M35" i="8"/>
  <c r="H35" i="8"/>
  <c r="H27" i="8"/>
  <c r="M27" i="8"/>
  <c r="H26" i="8"/>
  <c r="M26" i="8"/>
  <c r="M34" i="8"/>
  <c r="G34" i="8"/>
  <c r="H34" i="8" s="1"/>
  <c r="H25" i="8"/>
  <c r="M25" i="8"/>
  <c r="H23" i="8"/>
  <c r="M23" i="8"/>
  <c r="M32" i="8"/>
  <c r="G32" i="8"/>
  <c r="H32" i="8" s="1"/>
  <c r="F32" i="8"/>
  <c r="D32" i="8"/>
  <c r="C32" i="8"/>
  <c r="F33" i="8"/>
  <c r="E33" i="8"/>
  <c r="D33" i="8"/>
  <c r="B33" i="8"/>
  <c r="C33" i="8"/>
  <c r="E14" i="8"/>
  <c r="D14" i="8"/>
  <c r="C14" i="8"/>
  <c r="B14" i="8"/>
  <c r="E35" i="8"/>
  <c r="D35" i="8"/>
  <c r="K35" i="8" s="1"/>
  <c r="B35" i="8"/>
  <c r="I35" i="8" s="1"/>
  <c r="F35" i="8"/>
  <c r="C35" i="8"/>
  <c r="J35" i="8" s="1"/>
  <c r="E20" i="8"/>
  <c r="D20" i="8"/>
  <c r="C20" i="8"/>
  <c r="B20" i="8"/>
  <c r="E15" i="8"/>
  <c r="D15" i="8"/>
  <c r="C15" i="8"/>
  <c r="B15" i="8"/>
  <c r="B24" i="8"/>
  <c r="I24" i="8" s="1"/>
  <c r="E24" i="8"/>
  <c r="C24" i="8"/>
  <c r="J24" i="8" s="1"/>
  <c r="F24" i="8"/>
  <c r="D24" i="8"/>
  <c r="K24" i="8" s="1"/>
  <c r="D23" i="8"/>
  <c r="K23" i="8" s="1"/>
  <c r="C23" i="8"/>
  <c r="J23" i="8" s="1"/>
  <c r="F23" i="8"/>
  <c r="B23" i="8"/>
  <c r="I23" i="8" s="1"/>
  <c r="E23" i="8"/>
  <c r="E17" i="8"/>
  <c r="D17" i="8"/>
  <c r="C17" i="8"/>
  <c r="B17" i="8"/>
  <c r="F26" i="8"/>
  <c r="B26" i="8"/>
  <c r="I26" i="8" s="1"/>
  <c r="E26" i="8"/>
  <c r="D26" i="8"/>
  <c r="K26" i="8" s="1"/>
  <c r="C26" i="8"/>
  <c r="J26" i="8" s="1"/>
  <c r="B34" i="8"/>
  <c r="F34" i="8"/>
  <c r="E34" i="8"/>
  <c r="D34" i="8"/>
  <c r="C34" i="8"/>
  <c r="E18" i="8"/>
  <c r="D18" i="8"/>
  <c r="C18" i="8"/>
  <c r="B18" i="8"/>
  <c r="E13" i="8"/>
  <c r="D13" i="8"/>
  <c r="C13" i="8"/>
  <c r="B13" i="8"/>
  <c r="F27" i="8"/>
  <c r="E27" i="8"/>
  <c r="D27" i="8"/>
  <c r="K27" i="8" s="1"/>
  <c r="B27" i="8"/>
  <c r="I27" i="8" s="1"/>
  <c r="C27" i="8"/>
  <c r="J27" i="8" s="1"/>
  <c r="E16" i="8"/>
  <c r="D16" i="8"/>
  <c r="B16" i="8"/>
  <c r="C16" i="8"/>
  <c r="E10" i="8"/>
  <c r="D10" i="8"/>
  <c r="C10" i="8"/>
  <c r="B10" i="8"/>
  <c r="E25" i="8"/>
  <c r="B25" i="8"/>
  <c r="I25" i="8" s="1"/>
  <c r="D25" i="8"/>
  <c r="K25" i="8" s="1"/>
  <c r="C25" i="8"/>
  <c r="J25" i="8" s="1"/>
  <c r="F25" i="8"/>
  <c r="P7" i="9" l="1"/>
  <c r="I33" i="8"/>
  <c r="J31" i="8"/>
  <c r="J32" i="8"/>
  <c r="I32" i="8"/>
  <c r="H31" i="8"/>
  <c r="K31" i="8"/>
  <c r="K33" i="8"/>
  <c r="I34" i="8"/>
  <c r="K32" i="8"/>
  <c r="J34" i="8"/>
  <c r="K34" i="8"/>
  <c r="J33" i="8"/>
  <c r="W13" i="1"/>
  <c r="X13" i="1"/>
  <c r="Z13" i="1"/>
  <c r="AA13" i="1"/>
  <c r="W14" i="1"/>
  <c r="X14" i="1"/>
  <c r="Z14" i="1"/>
  <c r="AA14" i="1"/>
  <c r="W15" i="1"/>
  <c r="X15" i="1"/>
  <c r="Z15" i="1"/>
  <c r="AA15" i="1"/>
  <c r="W16" i="1"/>
  <c r="X16" i="1"/>
  <c r="Z16" i="1"/>
  <c r="AA16" i="1"/>
  <c r="W17" i="1"/>
  <c r="X17" i="1"/>
  <c r="Z17" i="1"/>
  <c r="AA17" i="1"/>
  <c r="W18" i="1"/>
  <c r="X18" i="1"/>
  <c r="Z18" i="1"/>
  <c r="AA18" i="1"/>
  <c r="W19" i="1"/>
  <c r="X19" i="1"/>
  <c r="Z19" i="1"/>
  <c r="AA19" i="1"/>
  <c r="W20" i="1"/>
  <c r="X20" i="1"/>
  <c r="Z20" i="1"/>
  <c r="AA20" i="1"/>
  <c r="W21" i="1"/>
  <c r="X21" i="1"/>
  <c r="Z21" i="1"/>
  <c r="AA21" i="1"/>
  <c r="W22" i="1"/>
  <c r="X22" i="1"/>
  <c r="Z22" i="1"/>
  <c r="AA22" i="1"/>
  <c r="W23" i="1"/>
  <c r="X23" i="1"/>
  <c r="Z23" i="1"/>
  <c r="AA23" i="1"/>
  <c r="W24" i="1"/>
  <c r="X24" i="1"/>
  <c r="Z24" i="1"/>
  <c r="AA24" i="1"/>
  <c r="W25" i="1"/>
  <c r="X25" i="1"/>
  <c r="Z25" i="1"/>
  <c r="AA25" i="1"/>
  <c r="W26" i="1"/>
  <c r="X26" i="1"/>
  <c r="Z26" i="1"/>
  <c r="AA26" i="1"/>
  <c r="W27" i="1"/>
  <c r="X27" i="1"/>
  <c r="Z27" i="1"/>
  <c r="AA27" i="1"/>
  <c r="AA12" i="1"/>
  <c r="X12" i="1"/>
  <c r="V12" i="1" s="1"/>
  <c r="Z12" i="1"/>
  <c r="W12" i="1"/>
  <c r="V24" i="1" l="1"/>
  <c r="V26" i="1"/>
  <c r="V22" i="1"/>
  <c r="V27" i="1"/>
  <c r="V23" i="1"/>
  <c r="V21" i="1"/>
  <c r="V19" i="1"/>
  <c r="V17" i="1"/>
  <c r="V15" i="1"/>
  <c r="V13" i="1"/>
  <c r="V25" i="1"/>
  <c r="V18" i="1"/>
  <c r="V16" i="1"/>
  <c r="V14" i="1"/>
  <c r="V20" i="1"/>
  <c r="Y14" i="1"/>
  <c r="Y12" i="1"/>
  <c r="AB20" i="1"/>
  <c r="Y24" i="1"/>
  <c r="Y20" i="1"/>
  <c r="Y22" i="1"/>
  <c r="Y26" i="1"/>
  <c r="Y18" i="1"/>
  <c r="Y27" i="1"/>
  <c r="Y25" i="1"/>
  <c r="Y23" i="1"/>
  <c r="Y21" i="1"/>
  <c r="Y19" i="1"/>
  <c r="Y13" i="1"/>
  <c r="AB21" i="1"/>
  <c r="AB15" i="1"/>
  <c r="Y15" i="1"/>
  <c r="AB25" i="1"/>
  <c r="AB27" i="1"/>
  <c r="AB19" i="1"/>
  <c r="AB12" i="1"/>
  <c r="AB26" i="1"/>
  <c r="AB24" i="1"/>
  <c r="AB22" i="1"/>
  <c r="AB18" i="1"/>
  <c r="AB16" i="1"/>
  <c r="AB23" i="1"/>
  <c r="AB17" i="1"/>
  <c r="AB13" i="1"/>
  <c r="AB14" i="1"/>
  <c r="Y16" i="1"/>
  <c r="Y17" i="1"/>
  <c r="P8" i="1" l="1"/>
  <c r="P6" i="1"/>
  <c r="P5" i="1"/>
  <c r="B5" i="8"/>
  <c r="B6" i="8"/>
  <c r="AD15" i="1"/>
  <c r="AD14" i="1"/>
  <c r="AD26" i="1"/>
  <c r="AD21" i="1"/>
  <c r="AD24" i="1"/>
  <c r="AD27" i="1"/>
  <c r="AD17" i="1"/>
  <c r="AD18" i="1"/>
  <c r="AD16" i="1"/>
  <c r="AD22" i="1"/>
  <c r="AD20" i="1"/>
  <c r="AD23" i="1"/>
  <c r="AD13" i="1"/>
  <c r="AD19" i="1"/>
  <c r="AD25" i="1"/>
  <c r="AD12" i="1"/>
  <c r="P7" i="1" l="1"/>
  <c r="C2" i="8"/>
</calcChain>
</file>

<file path=xl/sharedStrings.xml><?xml version="1.0" encoding="utf-8"?>
<sst xmlns="http://schemas.openxmlformats.org/spreadsheetml/2006/main" count="405" uniqueCount="257">
  <si>
    <t>団体名</t>
    <rPh sb="0" eb="2">
      <t>ダンタイ</t>
    </rPh>
    <rPh sb="2" eb="3">
      <t>メイ</t>
    </rPh>
    <phoneticPr fontId="1"/>
  </si>
  <si>
    <t>連絡先TEL(携帯可)</t>
    <rPh sb="0" eb="3">
      <t>レンラクサキ</t>
    </rPh>
    <rPh sb="7" eb="9">
      <t>ケイタイ</t>
    </rPh>
    <rPh sb="9" eb="10">
      <t>カ</t>
    </rPh>
    <phoneticPr fontId="1"/>
  </si>
  <si>
    <t>E-mailアドレス</t>
    <phoneticPr fontId="1"/>
  </si>
  <si>
    <t>領収書</t>
    <rPh sb="0" eb="3">
      <t>リョウシュウショ</t>
    </rPh>
    <phoneticPr fontId="1"/>
  </si>
  <si>
    <t>代表者名(連絡担当者)</t>
    <rPh sb="0" eb="3">
      <t>ダイヒョウシャ</t>
    </rPh>
    <rPh sb="3" eb="4">
      <t>メイ</t>
    </rPh>
    <rPh sb="5" eb="7">
      <t>レンラク</t>
    </rPh>
    <rPh sb="7" eb="9">
      <t>タントウ</t>
    </rPh>
    <rPh sb="9" eb="10">
      <t>シャ</t>
    </rPh>
    <phoneticPr fontId="1"/>
  </si>
  <si>
    <t>名前</t>
    <rPh sb="0" eb="2">
      <t>ナマエ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</si>
  <si>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</si>
  <si>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</si>
  <si>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フリガナ</t>
    <phoneticPr fontId="1"/>
  </si>
  <si>
    <t>グレード</t>
    <phoneticPr fontId="1"/>
  </si>
  <si>
    <t>役職</t>
    <rPh sb="0" eb="2">
      <t>ヤクショク</t>
    </rPh>
    <phoneticPr fontId="1"/>
  </si>
  <si>
    <t>登録番号</t>
    <rPh sb="0" eb="2">
      <t>トウロク</t>
    </rPh>
    <rPh sb="2" eb="4">
      <t>バンゴウ</t>
    </rPh>
    <phoneticPr fontId="1"/>
  </si>
  <si>
    <t>主将</t>
    <rPh sb="0" eb="2">
      <t>シュショウ</t>
    </rPh>
    <phoneticPr fontId="1"/>
  </si>
  <si>
    <t>選手</t>
    <rPh sb="0" eb="2">
      <t>センシュ</t>
    </rPh>
    <phoneticPr fontId="1"/>
  </si>
  <si>
    <t>日程選択</t>
    <rPh sb="0" eb="2">
      <t>ニッテイ</t>
    </rPh>
    <rPh sb="2" eb="4">
      <t>センタク</t>
    </rPh>
    <phoneticPr fontId="1"/>
  </si>
  <si>
    <t>A</t>
    <phoneticPr fontId="1"/>
  </si>
  <si>
    <t>B</t>
    <phoneticPr fontId="1"/>
  </si>
  <si>
    <t>B'</t>
    <phoneticPr fontId="1"/>
  </si>
  <si>
    <t>C</t>
    <phoneticPr fontId="1"/>
  </si>
  <si>
    <t>D</t>
    <phoneticPr fontId="1"/>
  </si>
  <si>
    <t>D'</t>
    <phoneticPr fontId="1"/>
  </si>
  <si>
    <t>両日</t>
    <rPh sb="0" eb="2">
      <t>リョウジツ</t>
    </rPh>
    <phoneticPr fontId="1"/>
  </si>
  <si>
    <t>なし</t>
    <phoneticPr fontId="1"/>
  </si>
  <si>
    <t>○</t>
  </si>
  <si>
    <t>○</t>
    <phoneticPr fontId="1"/>
  </si>
  <si>
    <t>■ 連絡事項・変更内容：</t>
    <phoneticPr fontId="1"/>
  </si>
  <si>
    <t>1</t>
    <phoneticPr fontId="1"/>
  </si>
  <si>
    <t>派遣役員</t>
    <rPh sb="0" eb="4">
      <t>ハケンヤクイン</t>
    </rPh>
    <phoneticPr fontId="1"/>
  </si>
  <si>
    <t>■ 選手団</t>
    <rPh sb="2" eb="5">
      <t>センシュダン</t>
    </rPh>
    <phoneticPr fontId="1"/>
  </si>
  <si>
    <t>備考</t>
    <rPh sb="0" eb="2">
      <t>ビコウ</t>
    </rPh>
    <phoneticPr fontId="1"/>
  </si>
  <si>
    <t>コメント・経験等</t>
    <rPh sb="5" eb="7">
      <t>ケイケン</t>
    </rPh>
    <rPh sb="7" eb="8">
      <t>トウ</t>
    </rPh>
    <phoneticPr fontId="1"/>
  </si>
  <si>
    <t>(株)魚国総本社馬術部</t>
  </si>
  <si>
    <t>警視庁乗馬同好会</t>
  </si>
  <si>
    <t>皇宮警察本部</t>
  </si>
  <si>
    <t>社会人昭和大学ライディングチーム</t>
  </si>
  <si>
    <t>衆議院乗馬会</t>
  </si>
  <si>
    <t>SOMPOホールディングス馬術部</t>
  </si>
  <si>
    <t>東京都庁体育会乗馬部</t>
  </si>
  <si>
    <t>特別区文化体育会乗馬部</t>
  </si>
  <si>
    <t>トッパンフォームズ(株)馬術部</t>
  </si>
  <si>
    <t>日本アイビーエム(株)馬術部</t>
  </si>
  <si>
    <t>(株)日本馬事普及馬事研究部</t>
  </si>
  <si>
    <t>パナソニック馬術部</t>
  </si>
  <si>
    <t>パナソニックシステムネットワークス㈱馬術部</t>
  </si>
  <si>
    <t>(株)日立国際電気馬術部</t>
  </si>
  <si>
    <t>富士通(株)馬術部</t>
  </si>
  <si>
    <t>防衛省乗馬同好会</t>
  </si>
  <si>
    <t>三井物産(株)乗馬部</t>
  </si>
  <si>
    <t>レッキス工業(株)馬術部</t>
  </si>
  <si>
    <t>派遣役員</t>
    <rPh sb="0" eb="2">
      <t>ハケン</t>
    </rPh>
    <rPh sb="2" eb="4">
      <t>ヤクイン</t>
    </rPh>
    <phoneticPr fontId="1"/>
  </si>
  <si>
    <t>〇</t>
    <phoneticPr fontId="1"/>
  </si>
  <si>
    <t>日数</t>
    <rPh sb="0" eb="2">
      <t>ニッスウ</t>
    </rPh>
    <phoneticPr fontId="1"/>
  </si>
  <si>
    <t>のべ</t>
    <phoneticPr fontId="1"/>
  </si>
  <si>
    <t>・ 主将は選手等である必要はありません。必ずしも割り当てる必要はありません。兼任OKです。</t>
    <rPh sb="2" eb="4">
      <t>シュショウ</t>
    </rPh>
    <rPh sb="5" eb="7">
      <t>センシュ</t>
    </rPh>
    <rPh sb="7" eb="8">
      <t>トウ</t>
    </rPh>
    <rPh sb="11" eb="13">
      <t>ヒツヨウ</t>
    </rPh>
    <rPh sb="20" eb="21">
      <t>カナラ</t>
    </rPh>
    <rPh sb="24" eb="25">
      <t>ワ</t>
    </rPh>
    <rPh sb="26" eb="27">
      <t>ア</t>
    </rPh>
    <rPh sb="29" eb="31">
      <t>ヒツヨウ</t>
    </rPh>
    <rPh sb="38" eb="40">
      <t>ケンニン</t>
    </rPh>
    <phoneticPr fontId="1"/>
  </si>
  <si>
    <t>要  ・  不要</t>
    <rPh sb="6" eb="8">
      <t>フヨウ</t>
    </rPh>
    <phoneticPr fontId="1"/>
  </si>
  <si>
    <t>G</t>
    <phoneticPr fontId="1"/>
  </si>
  <si>
    <t>セイ</t>
    <phoneticPr fontId="1"/>
  </si>
  <si>
    <t>メイ</t>
    <phoneticPr fontId="1"/>
  </si>
  <si>
    <t>要</t>
  </si>
  <si>
    <t>shabaren@jbg.jp</t>
    <phoneticPr fontId="1"/>
  </si>
  <si>
    <t>日本社会人団体馬術連盟</t>
    <rPh sb="0" eb="11">
      <t>ｊｂｇ</t>
    </rPh>
    <phoneticPr fontId="1"/>
  </si>
  <si>
    <t>03-3297-5630</t>
    <phoneticPr fontId="1"/>
  </si>
  <si>
    <t>A</t>
  </si>
  <si>
    <t>川田</t>
  </si>
  <si>
    <t>将雅</t>
  </si>
  <si>
    <t>戸崎</t>
  </si>
  <si>
    <t>圭太</t>
  </si>
  <si>
    <t>福永</t>
  </si>
  <si>
    <t>祐一</t>
  </si>
  <si>
    <t>武</t>
  </si>
  <si>
    <t>豊</t>
    <rPh sb="0" eb="1">
      <t>ユタカ</t>
    </rPh>
    <phoneticPr fontId="6"/>
  </si>
  <si>
    <t>三浦</t>
  </si>
  <si>
    <t>皇成</t>
  </si>
  <si>
    <t>デムーロ</t>
  </si>
  <si>
    <t>ルメール</t>
  </si>
  <si>
    <t>藤田</t>
  </si>
  <si>
    <t>菜七子</t>
  </si>
  <si>
    <t>岩田</t>
  </si>
  <si>
    <t>康誠</t>
  </si>
  <si>
    <t>和田</t>
  </si>
  <si>
    <t>竜二</t>
  </si>
  <si>
    <t>池添</t>
  </si>
  <si>
    <t>謙一</t>
  </si>
  <si>
    <t>丸山</t>
  </si>
  <si>
    <t>元気</t>
  </si>
  <si>
    <t>藤岡</t>
  </si>
  <si>
    <t>佑介</t>
  </si>
  <si>
    <t>ミルコ</t>
  </si>
  <si>
    <t>クリストフ</t>
  </si>
  <si>
    <t>S-9920</t>
  </si>
  <si>
    <t>S-9911</t>
  </si>
  <si>
    <t>S-9912</t>
  </si>
  <si>
    <t>S-9913</t>
  </si>
  <si>
    <t>S-9914</t>
  </si>
  <si>
    <t>S-9915</t>
  </si>
  <si>
    <t>S-9916</t>
  </si>
  <si>
    <t>S-9917</t>
  </si>
  <si>
    <t>S-9918</t>
  </si>
  <si>
    <t>S-9919</t>
  </si>
  <si>
    <t>S-9921</t>
  </si>
  <si>
    <t>S-9922</t>
  </si>
  <si>
    <t>S-9923</t>
  </si>
  <si>
    <t>S-9924</t>
  </si>
  <si>
    <t>監督</t>
    <rPh sb="0" eb="2">
      <t>カントク</t>
    </rPh>
    <phoneticPr fontId="1"/>
  </si>
  <si>
    <t>凱旋門賞勝利</t>
    <rPh sb="0" eb="3">
      <t>ガイセンモン</t>
    </rPh>
    <rPh sb="3" eb="4">
      <t>ショウ</t>
    </rPh>
    <rPh sb="4" eb="6">
      <t>ショウリ</t>
    </rPh>
    <phoneticPr fontId="1"/>
  </si>
  <si>
    <t>2019年10月デビュー</t>
    <rPh sb="4" eb="5">
      <t>ネン</t>
    </rPh>
    <rPh sb="7" eb="8">
      <t>ガツ</t>
    </rPh>
    <phoneticPr fontId="1"/>
  </si>
  <si>
    <t>2019年10月デビュー、馬取扱可</t>
    <rPh sb="4" eb="5">
      <t>ネン</t>
    </rPh>
    <rPh sb="7" eb="8">
      <t>ガツ</t>
    </rPh>
    <rPh sb="13" eb="16">
      <t>ウマトリ</t>
    </rPh>
    <rPh sb="16" eb="17">
      <t>カ</t>
    </rPh>
    <phoneticPr fontId="1"/>
  </si>
  <si>
    <t>応援</t>
    <rPh sb="0" eb="2">
      <t>オウエン</t>
    </rPh>
    <phoneticPr fontId="1"/>
  </si>
  <si>
    <t>副将</t>
    <rPh sb="0" eb="2">
      <t>フクショウ</t>
    </rPh>
    <phoneticPr fontId="1"/>
  </si>
  <si>
    <t>スチュワード可能</t>
    <rPh sb="6" eb="8">
      <t>カノウ</t>
    </rPh>
    <phoneticPr fontId="1"/>
  </si>
  <si>
    <t>記録、放送可能</t>
    <rPh sb="0" eb="2">
      <t>キロク</t>
    </rPh>
    <rPh sb="3" eb="5">
      <t>ホウソウ</t>
    </rPh>
    <rPh sb="5" eb="7">
      <t>カノウ</t>
    </rPh>
    <phoneticPr fontId="1"/>
  </si>
  <si>
    <t>宿泊</t>
    <rPh sb="0" eb="2">
      <t>シュクハク</t>
    </rPh>
    <phoneticPr fontId="1"/>
  </si>
  <si>
    <t>交通手段</t>
    <rPh sb="0" eb="2">
      <t>コウツウ</t>
    </rPh>
    <rPh sb="2" eb="4">
      <t>シュダン</t>
    </rPh>
    <phoneticPr fontId="1"/>
  </si>
  <si>
    <t>自車</t>
    <rPh sb="0" eb="2">
      <t>ジシャ</t>
    </rPh>
    <phoneticPr fontId="1"/>
  </si>
  <si>
    <t>電車</t>
    <rPh sb="0" eb="2">
      <t>デンシャ</t>
    </rPh>
    <phoneticPr fontId="1"/>
  </si>
  <si>
    <t>同乗</t>
    <rPh sb="0" eb="2">
      <t>ドウジョウ</t>
    </rPh>
    <phoneticPr fontId="1"/>
  </si>
  <si>
    <t>個人手配</t>
    <rPh sb="0" eb="2">
      <t>コジン</t>
    </rPh>
    <rPh sb="2" eb="4">
      <t>テハイ</t>
    </rPh>
    <phoneticPr fontId="1"/>
  </si>
  <si>
    <t>社馬連手配</t>
    <rPh sb="0" eb="3">
      <t>シャバレン</t>
    </rPh>
    <rPh sb="3" eb="5">
      <t>テハイ</t>
    </rPh>
    <phoneticPr fontId="1"/>
  </si>
  <si>
    <t>宿泊不要</t>
    <rPh sb="0" eb="2">
      <t>シュクハク</t>
    </rPh>
    <rPh sb="2" eb="4">
      <t>フヨウ</t>
    </rPh>
    <phoneticPr fontId="1"/>
  </si>
  <si>
    <t>その他</t>
    <rPh sb="2" eb="3">
      <t>ホカ</t>
    </rPh>
    <phoneticPr fontId="1"/>
  </si>
  <si>
    <t>自車(ピックアップ可)</t>
    <rPh sb="0" eb="2">
      <t>ジシャ</t>
    </rPh>
    <rPh sb="9" eb="10">
      <t>カ</t>
    </rPh>
    <phoneticPr fontId="1"/>
  </si>
  <si>
    <t>同乗希望</t>
    <rPh sb="0" eb="2">
      <t>ドウジョウ</t>
    </rPh>
    <rPh sb="2" eb="4">
      <t>キボウ</t>
    </rPh>
    <phoneticPr fontId="1"/>
  </si>
  <si>
    <t>最寄り駅</t>
    <rPh sb="0" eb="2">
      <t>モヨ</t>
    </rPh>
    <rPh sb="3" eb="4">
      <t>エキ</t>
    </rPh>
    <phoneticPr fontId="1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</si>
  <si>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</si>
  <si>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</si>
  <si>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</si>
  <si>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</si>
  <si>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</si>
  <si>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</si>
  <si>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</si>
  <si>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</si>
  <si>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</si>
  <si>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</si>
  <si>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</si>
  <si>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</si>
  <si>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</si>
  <si>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</si>
  <si>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</si>
  <si>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</si>
  <si>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</si>
  <si>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</si>
  <si>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</si>
  <si>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</si>
  <si>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</si>
  <si>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</si>
  <si>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</si>
  <si>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</si>
  <si>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</si>
  <si>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</si>
  <si>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</si>
  <si>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</si>
  <si>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</si>
  <si>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</si>
  <si>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</si>
  <si>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</si>
  <si>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</si>
  <si>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</si>
  <si>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</si>
  <si>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</si>
  <si>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</si>
  <si>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</si>
  <si>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</si>
  <si>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</si>
  <si>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</si>
  <si>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</si>
  <si>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</si>
  <si>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</si>
  <si>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</si>
  <si>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</si>
  <si>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</si>
  <si>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都道府県</t>
    <rPh sb="0" eb="4">
      <t>トドウフケン</t>
    </rPh>
    <phoneticPr fontId="1"/>
  </si>
  <si>
    <t>カワダ</t>
  </si>
  <si>
    <t>ユウガ</t>
  </si>
  <si>
    <t>S-9910</t>
  </si>
  <si>
    <t>トザキ</t>
  </si>
  <si>
    <t>ケイタ</t>
  </si>
  <si>
    <t>フクナガ</t>
  </si>
  <si>
    <t>ユウイチ</t>
  </si>
  <si>
    <t>タケ</t>
  </si>
  <si>
    <t>ユタカ</t>
  </si>
  <si>
    <t>ミウラ</t>
  </si>
  <si>
    <t>コウセイ</t>
  </si>
  <si>
    <t>フジタ</t>
  </si>
  <si>
    <t>ナナコ</t>
  </si>
  <si>
    <t>イワタ</t>
  </si>
  <si>
    <t>ヤスナリ</t>
  </si>
  <si>
    <t>ワダ</t>
  </si>
  <si>
    <t>リュウジ</t>
  </si>
  <si>
    <t>B</t>
  </si>
  <si>
    <t>イケゾケ</t>
  </si>
  <si>
    <t>ケンイチ</t>
  </si>
  <si>
    <t>マルヤマ</t>
  </si>
  <si>
    <t>ゲンキ</t>
  </si>
  <si>
    <t>フジオカ</t>
  </si>
  <si>
    <t>ユウスケ</t>
  </si>
  <si>
    <t>関本</t>
  </si>
  <si>
    <t>玲</t>
  </si>
  <si>
    <t>セキモト</t>
  </si>
  <si>
    <t>レイ</t>
  </si>
  <si>
    <t>中島</t>
  </si>
  <si>
    <t>良美</t>
  </si>
  <si>
    <t>ナカシマ</t>
  </si>
  <si>
    <t>ヨシミ</t>
  </si>
  <si>
    <t>Pierre-Charles</t>
  </si>
  <si>
    <t>Boudot</t>
  </si>
  <si>
    <t>ピエールシャルル</t>
  </si>
  <si>
    <t>ブドー</t>
  </si>
  <si>
    <t>S-9925</t>
  </si>
  <si>
    <t>キャプテン</t>
  </si>
  <si>
    <t>なんでもやります</t>
  </si>
  <si>
    <t>コーチ</t>
  </si>
  <si>
    <t>府中市</t>
    <rPh sb="0" eb="3">
      <t>フチュウシ</t>
    </rPh>
    <phoneticPr fontId="1"/>
  </si>
  <si>
    <t>府中</t>
    <rPh sb="0" eb="2">
      <t>フチュウ</t>
    </rPh>
    <phoneticPr fontId="1"/>
  </si>
  <si>
    <t>世田谷区</t>
    <rPh sb="0" eb="4">
      <t>セタガヤク</t>
    </rPh>
    <phoneticPr fontId="1"/>
  </si>
  <si>
    <t>用賀</t>
    <rPh sb="0" eb="2">
      <t>ヨウガ</t>
    </rPh>
    <phoneticPr fontId="1"/>
  </si>
  <si>
    <t>市川市</t>
    <rPh sb="0" eb="3">
      <t>イチカワシ</t>
    </rPh>
    <phoneticPr fontId="1"/>
  </si>
  <si>
    <t>船橋</t>
    <rPh sb="0" eb="2">
      <t>フナバシ</t>
    </rPh>
    <phoneticPr fontId="1"/>
  </si>
  <si>
    <t>出発地
(都府県)</t>
    <rPh sb="0" eb="2">
      <t>シュッパツ</t>
    </rPh>
    <rPh sb="2" eb="3">
      <t>チ</t>
    </rPh>
    <rPh sb="5" eb="8">
      <t>トフケン</t>
    </rPh>
    <phoneticPr fontId="1"/>
  </si>
  <si>
    <t>出発地
(市町村)</t>
    <rPh sb="0" eb="3">
      <t>シュッパツチ</t>
    </rPh>
    <rPh sb="5" eb="8">
      <t>シチョウソン</t>
    </rPh>
    <phoneticPr fontId="1"/>
  </si>
  <si>
    <t>仙台市</t>
    <rPh sb="0" eb="3">
      <t>センダイシ</t>
    </rPh>
    <phoneticPr fontId="1"/>
  </si>
  <si>
    <t>11</t>
  </si>
  <si>
    <t>主将</t>
  </si>
  <si>
    <t>氏名</t>
    <rPh sb="0" eb="2">
      <t>シメイ</t>
    </rPh>
    <phoneticPr fontId="1"/>
  </si>
  <si>
    <t>カナ</t>
    <phoneticPr fontId="1"/>
  </si>
  <si>
    <t>担当日</t>
    <rPh sb="0" eb="2">
      <t>タントウ</t>
    </rPh>
    <rPh sb="2" eb="3">
      <t>ビ</t>
    </rPh>
    <phoneticPr fontId="1"/>
  </si>
  <si>
    <t>都府県</t>
    <rPh sb="0" eb="3">
      <t>トフケン</t>
    </rPh>
    <phoneticPr fontId="1"/>
  </si>
  <si>
    <t>市町村</t>
    <rPh sb="0" eb="3">
      <t>シチョウソン</t>
    </rPh>
    <phoneticPr fontId="1"/>
  </si>
  <si>
    <t>兼任?</t>
    <rPh sb="0" eb="2">
      <t>ケンニン</t>
    </rPh>
    <phoneticPr fontId="1"/>
  </si>
  <si>
    <t>番号</t>
    <rPh sb="0" eb="2">
      <t>バンゴウ</t>
    </rPh>
    <phoneticPr fontId="1"/>
  </si>
  <si>
    <t>ジョッキー馬術部</t>
    <rPh sb="5" eb="7">
      <t>バジュツ</t>
    </rPh>
    <rPh sb="7" eb="8">
      <t>ブ</t>
    </rPh>
    <phoneticPr fontId="1"/>
  </si>
  <si>
    <t>・ 大会プログラムへの記載は、主将、選手、派遣役員、馬匹担当役員のみです。</t>
    <rPh sb="2" eb="4">
      <t>タイカイ</t>
    </rPh>
    <rPh sb="11" eb="13">
      <t>キサイ</t>
    </rPh>
    <rPh sb="15" eb="17">
      <t>シュショウ</t>
    </rPh>
    <rPh sb="18" eb="20">
      <t>センシュ</t>
    </rPh>
    <rPh sb="21" eb="23">
      <t>ハケン</t>
    </rPh>
    <rPh sb="23" eb="25">
      <t>ヤクイン</t>
    </rPh>
    <rPh sb="26" eb="28">
      <t>バヒツ</t>
    </rPh>
    <rPh sb="28" eb="30">
      <t>タントウ</t>
    </rPh>
    <rPh sb="30" eb="32">
      <t>ヤクイン</t>
    </rPh>
    <phoneticPr fontId="1"/>
  </si>
  <si>
    <t>代表</t>
    <rPh sb="0" eb="2">
      <t>ダイヒョウ</t>
    </rPh>
    <phoneticPr fontId="1"/>
  </si>
  <si>
    <t>メール</t>
    <phoneticPr fontId="1"/>
  </si>
  <si>
    <t>技術役員</t>
    <rPh sb="0" eb="2">
      <t>ギジュツ</t>
    </rPh>
    <rPh sb="2" eb="4">
      <t>ヤクイン</t>
    </rPh>
    <phoneticPr fontId="1"/>
  </si>
  <si>
    <t>・ 派遣役員・技術役員(選手兼を除く)の方は、役員情報も記入してください。交通費・宿泊費の支給額の計算等に使用します。</t>
    <rPh sb="7" eb="9">
      <t>ギジュツ</t>
    </rPh>
    <rPh sb="20" eb="21">
      <t>カタ</t>
    </rPh>
    <rPh sb="23" eb="25">
      <t>ヤクイン</t>
    </rPh>
    <rPh sb="25" eb="27">
      <t>ジョウホウ</t>
    </rPh>
    <rPh sb="28" eb="30">
      <t>キニュウ</t>
    </rPh>
    <rPh sb="37" eb="40">
      <t>コウツウヒ</t>
    </rPh>
    <rPh sb="41" eb="43">
      <t>シュクハク</t>
    </rPh>
    <rPh sb="43" eb="44">
      <t>ヒ</t>
    </rPh>
    <rPh sb="45" eb="47">
      <t>シキュウ</t>
    </rPh>
    <rPh sb="47" eb="48">
      <t>ガク</t>
    </rPh>
    <rPh sb="49" eb="51">
      <t>ケイサン</t>
    </rPh>
    <rPh sb="51" eb="52">
      <t>トウ</t>
    </rPh>
    <rPh sb="53" eb="55">
      <t>シヨウ</t>
    </rPh>
    <phoneticPr fontId="1"/>
  </si>
  <si>
    <t>・ 派遣役員・技術役員は各日1名以上になるようにしてください。</t>
    <rPh sb="2" eb="4">
      <t>ハケン</t>
    </rPh>
    <rPh sb="4" eb="6">
      <t>ヤクイン</t>
    </rPh>
    <rPh sb="7" eb="9">
      <t>ギジュツ</t>
    </rPh>
    <rPh sb="9" eb="11">
      <t>ヤクイン</t>
    </rPh>
    <rPh sb="12" eb="13">
      <t>カク</t>
    </rPh>
    <rPh sb="13" eb="14">
      <t>ヒ</t>
    </rPh>
    <rPh sb="15" eb="16">
      <t>メイ</t>
    </rPh>
    <rPh sb="16" eb="18">
      <t>イジョウ</t>
    </rPh>
    <phoneticPr fontId="1"/>
  </si>
  <si>
    <t>・ 技術役員は馬装・手入れを確実にできる者とします。選手との兼任は可としますが、競技進行に支障がないよう馬匹管理を優先すること。</t>
    <rPh sb="2" eb="4">
      <t>ギジュツ</t>
    </rPh>
    <rPh sb="4" eb="6">
      <t>ヤクイン</t>
    </rPh>
    <rPh sb="26" eb="28">
      <t>センシュ</t>
    </rPh>
    <rPh sb="30" eb="32">
      <t>ケンニン</t>
    </rPh>
    <rPh sb="33" eb="34">
      <t>カ</t>
    </rPh>
    <rPh sb="40" eb="42">
      <t>キョウギ</t>
    </rPh>
    <rPh sb="42" eb="44">
      <t>シンコウ</t>
    </rPh>
    <rPh sb="45" eb="47">
      <t>シショウ</t>
    </rPh>
    <rPh sb="52" eb="54">
      <t>バヒツ</t>
    </rPh>
    <rPh sb="54" eb="56">
      <t>カンリ</t>
    </rPh>
    <rPh sb="57" eb="59">
      <t>ユウセン</t>
    </rPh>
    <phoneticPr fontId="1"/>
  </si>
  <si>
    <t>・ 派遣役員については、交代なく終日役員業務に専任できる者とし、選手との兼任は認めません。なお、担当は経験等を参考にアサインさせていただきます。</t>
    <rPh sb="2" eb="4">
      <t>ハケン</t>
    </rPh>
    <phoneticPr fontId="1"/>
  </si>
  <si>
    <t>・ 派遣役員の方が同日の試合へ出場した場合は、大会役員を欠席したものとみなします。</t>
    <rPh sb="2" eb="4">
      <t>ハケン</t>
    </rPh>
    <phoneticPr fontId="1"/>
  </si>
  <si>
    <t>・ 派遣役員・技術役員を派遣できない場合、または当日、欠席等の場合は人件費として1名につき10,000円を徴収します。</t>
    <rPh sb="2" eb="4">
      <t>ハケン</t>
    </rPh>
    <rPh sb="4" eb="6">
      <t>ヤクイン</t>
    </rPh>
    <rPh sb="7" eb="9">
      <t>ギジュツ</t>
    </rPh>
    <rPh sb="9" eb="11">
      <t>ヤクイン</t>
    </rPh>
    <phoneticPr fontId="1"/>
  </si>
  <si>
    <t>役員情報 (派遣役員・技術役員(選手兼を除く)のみ)</t>
    <rPh sb="0" eb="2">
      <t>ヤクイン</t>
    </rPh>
    <rPh sb="2" eb="4">
      <t>ジョウホウ</t>
    </rPh>
    <rPh sb="6" eb="8">
      <t>ハケン</t>
    </rPh>
    <rPh sb="8" eb="10">
      <t>ヤクイン</t>
    </rPh>
    <rPh sb="11" eb="13">
      <t>ギジュツ</t>
    </rPh>
    <rPh sb="13" eb="15">
      <t>ヤクイン</t>
    </rPh>
    <rPh sb="16" eb="18">
      <t>センシュ</t>
    </rPh>
    <rPh sb="18" eb="19">
      <t>ケン</t>
    </rPh>
    <rPh sb="20" eb="21">
      <t>ノゾ</t>
    </rPh>
    <phoneticPr fontId="1"/>
  </si>
  <si>
    <t>団体名/Id</t>
    <rPh sb="0" eb="2">
      <t>ダンタイ</t>
    </rPh>
    <rPh sb="2" eb="3">
      <t>メイ</t>
    </rPh>
    <phoneticPr fontId="1"/>
  </si>
  <si>
    <t>のべ派遣役員数</t>
    <rPh sb="2" eb="4">
      <t>ハケン</t>
    </rPh>
    <rPh sb="4" eb="6">
      <t>ヤクイン</t>
    </rPh>
    <rPh sb="6" eb="7">
      <t>スウ</t>
    </rPh>
    <phoneticPr fontId="1"/>
  </si>
  <si>
    <t>のべ技術役員数</t>
    <rPh sb="2" eb="4">
      <t>ギジュツ</t>
    </rPh>
    <rPh sb="4" eb="6">
      <t>ヤクイン</t>
    </rPh>
    <rPh sb="6" eb="7">
      <t>スウ</t>
    </rPh>
    <phoneticPr fontId="1"/>
  </si>
  <si>
    <t>コメント・経験・宿泊等</t>
    <rPh sb="5" eb="7">
      <t>ケイケン</t>
    </rPh>
    <rPh sb="8" eb="10">
      <t>シュクハク</t>
    </rPh>
    <rPh sb="10" eb="11">
      <t>トウ</t>
    </rPh>
    <phoneticPr fontId="1"/>
  </si>
  <si>
    <t>提出日： 2020年</t>
    <rPh sb="0" eb="2">
      <t>テイシュツ</t>
    </rPh>
    <rPh sb="2" eb="3">
      <t>ビ</t>
    </rPh>
    <rPh sb="9" eb="10">
      <t>ネン</t>
    </rPh>
    <phoneticPr fontId="1"/>
  </si>
  <si>
    <t>第58回 全日本実業団障害馬術大会 申込書</t>
    <rPh sb="0" eb="1">
      <t>ダイ</t>
    </rPh>
    <rPh sb="3" eb="4">
      <t>カイ</t>
    </rPh>
    <rPh sb="5" eb="17">
      <t>ジツギョウダン</t>
    </rPh>
    <rPh sb="18" eb="21">
      <t>モウシコミショ</t>
    </rPh>
    <phoneticPr fontId="1"/>
  </si>
  <si>
    <t>Google合同会社馬術部</t>
    <rPh sb="6" eb="8">
      <t>ゴウドウ</t>
    </rPh>
    <rPh sb="8" eb="10">
      <t>ガイシャ</t>
    </rPh>
    <rPh sb="10" eb="12">
      <t>バジュツ</t>
    </rPh>
    <rPh sb="12" eb="13">
      <t>ブ</t>
    </rPh>
    <phoneticPr fontId="1"/>
  </si>
  <si>
    <t>16日</t>
    <rPh sb="2" eb="3">
      <t>ニチ</t>
    </rPh>
    <phoneticPr fontId="1"/>
  </si>
  <si>
    <t>17日</t>
    <rPh sb="2" eb="3">
      <t>ニチ</t>
    </rPh>
    <phoneticPr fontId="1"/>
  </si>
  <si>
    <t>申込日： 2020年</t>
    <rPh sb="0" eb="3">
      <t>モウシコミビ</t>
    </rPh>
    <rPh sb="9" eb="10">
      <t>ネン</t>
    </rPh>
    <phoneticPr fontId="1"/>
  </si>
  <si>
    <t xml:space="preserve"> - 11/10 役員変更</t>
    <rPh sb="9" eb="11">
      <t>ヤクイン</t>
    </rPh>
    <rPh sb="11" eb="13">
      <t>ヘンコウ</t>
    </rPh>
    <phoneticPr fontId="1"/>
  </si>
  <si>
    <t>重複</t>
    <rPh sb="0" eb="2">
      <t>チョウフク</t>
    </rPh>
    <phoneticPr fontId="1"/>
  </si>
  <si>
    <t>団体番号</t>
    <rPh sb="0" eb="2">
      <t>ダンタイ</t>
    </rPh>
    <rPh sb="2" eb="4">
      <t>バンゴウ</t>
    </rPh>
    <phoneticPr fontId="1"/>
  </si>
  <si>
    <t>連絡事項</t>
    <rPh sb="0" eb="2">
      <t>レンラク</t>
    </rPh>
    <rPh sb="2" eb="4">
      <t>ジコウ</t>
    </rPh>
    <phoneticPr fontId="1"/>
  </si>
  <si>
    <t>エラー</t>
    <phoneticPr fontId="1"/>
  </si>
  <si>
    <t>技術役員</t>
    <rPh sb="0" eb="4">
      <t>ギジュツヤクイン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</si>
</sst>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@\ &quot;日&quot;"/>
    <numFmt numFmtId="177" formatCode="@&quot; 月&quot;"/>
  </numFmts>
  <fonts count="11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0"/>
      <name val="游ゴシック"/>
      <family val="2"/>
      <charset val="128"/>
      <scheme val="minor"/>
    </font>
    <font>
      <u/>
      <sz val="11"/>
      <color theme="10"/>
      <name val="游ゴシック"/>
      <family val="2"/>
      <scheme val="minor"/>
    </font>
    <font>
      <sz val="9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66">
    <border>
      <left/>
      <right/>
      <top/>
      <bottom/>
      <diagonal/>
    </border>
    <border>
      <left style="medium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/>
      <top style="medium">
        <color auto="1"/>
      </top>
      <bottom style="dashed">
        <color auto="1"/>
      </bottom>
      <diagonal/>
    </border>
    <border>
      <left style="medium">
        <color auto="1"/>
      </left>
      <right/>
      <top style="dashed">
        <color auto="1"/>
      </top>
      <bottom style="medium">
        <color auto="1"/>
      </bottom>
      <diagonal/>
    </border>
    <border>
      <left style="medium">
        <color auto="1"/>
      </left>
      <right/>
      <top/>
      <bottom style="dashed">
        <color auto="1"/>
      </bottom>
      <diagonal/>
    </border>
    <border>
      <left style="medium">
        <color auto="1"/>
      </left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medium">
        <color auto="1"/>
      </bottom>
      <diagonal/>
    </border>
    <border>
      <left/>
      <right style="dashed">
        <color auto="1"/>
      </right>
      <top/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medium">
        <color auto="1"/>
      </bottom>
      <diagonal/>
    </border>
    <border>
      <left style="dashed">
        <color auto="1"/>
      </left>
      <right/>
      <top/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 style="medium">
        <color auto="1"/>
      </right>
      <top style="medium">
        <color auto="1"/>
      </top>
      <bottom style="dashed">
        <color auto="1"/>
      </bottom>
      <diagonal/>
    </border>
    <border>
      <left/>
      <right/>
      <top style="medium">
        <color auto="1"/>
      </top>
      <bottom style="dashed">
        <color auto="1"/>
      </bottom>
      <diagonal/>
    </border>
    <border>
      <left style="dashed">
        <color auto="1"/>
      </left>
      <right style="double">
        <color auto="1"/>
      </right>
      <top style="medium">
        <color auto="1"/>
      </top>
      <bottom style="dashed">
        <color auto="1"/>
      </bottom>
      <diagonal/>
    </border>
    <border>
      <left style="double">
        <color auto="1"/>
      </left>
      <right style="dashed">
        <color auto="1"/>
      </right>
      <top style="medium">
        <color auto="1"/>
      </top>
      <bottom style="dashed">
        <color auto="1"/>
      </bottom>
      <diagonal/>
    </border>
    <border>
      <left style="dashed">
        <color auto="1"/>
      </left>
      <right style="double">
        <color auto="1"/>
      </right>
      <top style="dashed">
        <color auto="1"/>
      </top>
      <bottom style="dashed">
        <color auto="1"/>
      </bottom>
      <diagonal/>
    </border>
    <border>
      <left style="double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ouble">
        <color auto="1"/>
      </right>
      <top style="dashed">
        <color auto="1"/>
      </top>
      <bottom style="medium">
        <color auto="1"/>
      </bottom>
      <diagonal/>
    </border>
    <border>
      <left style="double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double">
        <color auto="1"/>
      </right>
      <top style="dashed">
        <color auto="1"/>
      </top>
      <bottom style="medium">
        <color auto="1"/>
      </bottom>
      <diagonal/>
    </border>
    <border>
      <left style="double">
        <color auto="1"/>
      </left>
      <right style="double">
        <color auto="1"/>
      </right>
      <top style="dashed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 style="dashed">
        <color auto="1"/>
      </right>
      <top style="dashed">
        <color auto="1"/>
      </top>
      <bottom style="dotted">
        <color auto="1"/>
      </bottom>
      <diagonal/>
    </border>
    <border>
      <left style="dashed">
        <color auto="1"/>
      </left>
      <right style="double">
        <color auto="1"/>
      </right>
      <top style="dashed">
        <color auto="1"/>
      </top>
      <bottom style="dotted">
        <color auto="1"/>
      </bottom>
      <diagonal/>
    </border>
    <border>
      <left style="double">
        <color auto="1"/>
      </left>
      <right style="dashed">
        <color auto="1"/>
      </right>
      <top style="dotted">
        <color auto="1"/>
      </top>
      <bottom style="dotted">
        <color auto="1"/>
      </bottom>
      <diagonal/>
    </border>
    <border>
      <left style="dashed">
        <color auto="1"/>
      </left>
      <right style="double">
        <color auto="1"/>
      </right>
      <top style="dotted">
        <color auto="1"/>
      </top>
      <bottom style="dotted">
        <color auto="1"/>
      </bottom>
      <diagonal/>
    </border>
    <border>
      <left style="double">
        <color auto="1"/>
      </left>
      <right style="dashed">
        <color auto="1"/>
      </right>
      <top style="dotted">
        <color auto="1"/>
      </top>
      <bottom style="dashed">
        <color auto="1"/>
      </bottom>
      <diagonal/>
    </border>
    <border>
      <left style="dashed">
        <color auto="1"/>
      </left>
      <right style="double">
        <color auto="1"/>
      </right>
      <top style="dotted">
        <color auto="1"/>
      </top>
      <bottom style="dashed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dotted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dotted">
        <color auto="1"/>
      </right>
      <top/>
      <bottom style="dashed">
        <color auto="1"/>
      </bottom>
      <diagonal/>
    </border>
    <border>
      <left style="medium">
        <color auto="1"/>
      </left>
      <right style="dotted">
        <color auto="1"/>
      </right>
      <top style="dashed">
        <color auto="1"/>
      </top>
      <bottom style="dashed">
        <color auto="1"/>
      </bottom>
      <diagonal/>
    </border>
    <border>
      <left/>
      <right style="dotted">
        <color auto="1"/>
      </right>
      <top style="dashed">
        <color auto="1"/>
      </top>
      <bottom style="medium">
        <color auto="1"/>
      </bottom>
      <diagonal/>
    </border>
    <border>
      <left/>
      <right style="dotted">
        <color auto="1"/>
      </right>
      <top/>
      <bottom style="dashed">
        <color auto="1"/>
      </bottom>
      <diagonal/>
    </border>
    <border>
      <left/>
      <right style="dotted">
        <color auto="1"/>
      </right>
      <top style="dashed">
        <color auto="1"/>
      </top>
      <bottom style="dashed">
        <color auto="1"/>
      </bottom>
      <diagonal/>
    </border>
    <border>
      <left style="dotted">
        <color auto="1"/>
      </left>
      <right/>
      <top style="dashed">
        <color auto="1"/>
      </top>
      <bottom style="medium">
        <color auto="1"/>
      </bottom>
      <diagonal/>
    </border>
    <border>
      <left style="dotted">
        <color auto="1"/>
      </left>
      <right/>
      <top/>
      <bottom style="dashed">
        <color auto="1"/>
      </bottom>
      <diagonal/>
    </border>
    <border>
      <left style="dotted">
        <color auto="1"/>
      </left>
      <right/>
      <top style="dashed">
        <color auto="1"/>
      </top>
      <bottom style="dashed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dashed">
        <color auto="1"/>
      </bottom>
      <diagonal/>
    </border>
    <border>
      <left style="medium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23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/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4" fillId="0" borderId="2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 shrinkToFit="1"/>
    </xf>
    <xf numFmtId="0" fontId="4" fillId="0" borderId="54" xfId="0" applyFont="1" applyBorder="1" applyAlignment="1">
      <alignment horizontal="center" vertical="center" shrinkToFit="1"/>
    </xf>
    <xf numFmtId="0" fontId="4" fillId="0" borderId="52" xfId="0" applyFont="1" applyBorder="1" applyAlignment="1">
      <alignment horizontal="center" vertical="center" shrinkToFit="1"/>
    </xf>
    <xf numFmtId="0" fontId="4" fillId="0" borderId="56" xfId="0" applyFont="1" applyBorder="1" applyAlignment="1">
      <alignment horizontal="center" vertical="center" shrinkToFit="1"/>
    </xf>
    <xf numFmtId="0" fontId="4" fillId="0" borderId="57" xfId="0" applyFont="1" applyBorder="1" applyAlignment="1">
      <alignment horizontal="center" vertical="center" shrinkToFit="1"/>
    </xf>
    <xf numFmtId="0" fontId="4" fillId="0" borderId="55" xfId="0" applyFont="1" applyBorder="1" applyAlignment="1">
      <alignment horizontal="center" vertical="center" shrinkToFit="1"/>
    </xf>
    <xf numFmtId="0" fontId="3" fillId="0" borderId="0" xfId="0" applyFont="1" applyBorder="1" applyAlignment="1">
      <alignment horizontal="left" vertical="center" indent="1"/>
    </xf>
    <xf numFmtId="0" fontId="3" fillId="0" borderId="32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8" fillId="0" borderId="52" xfId="0" applyFont="1" applyBorder="1" applyAlignment="1">
      <alignment horizontal="center" vertical="center" wrapText="1" shrinkToFit="1"/>
    </xf>
    <xf numFmtId="0" fontId="8" fillId="0" borderId="55" xfId="0" applyFont="1" applyBorder="1" applyAlignment="1">
      <alignment horizontal="center" vertical="center" wrapText="1" shrinkToFit="1"/>
    </xf>
    <xf numFmtId="0" fontId="8" fillId="0" borderId="0" xfId="0" applyFont="1" applyAlignment="1">
      <alignment vertical="center"/>
    </xf>
    <xf numFmtId="0" fontId="8" fillId="0" borderId="58" xfId="0" applyFont="1" applyBorder="1" applyAlignment="1">
      <alignment horizontal="center" vertical="center" wrapText="1" shrinkToFit="1"/>
    </xf>
    <xf numFmtId="0" fontId="4" fillId="0" borderId="59" xfId="0" applyFont="1" applyBorder="1" applyAlignment="1">
      <alignment horizontal="center" vertical="center" shrinkToFit="1"/>
    </xf>
    <xf numFmtId="0" fontId="4" fillId="0" borderId="60" xfId="0" applyFont="1" applyBorder="1" applyAlignment="1">
      <alignment horizontal="center" vertical="center" shrinkToFit="1"/>
    </xf>
    <xf numFmtId="0" fontId="4" fillId="0" borderId="58" xfId="0" applyFont="1" applyBorder="1" applyAlignment="1">
      <alignment horizontal="center" vertical="center" shrinkToFit="1"/>
    </xf>
    <xf numFmtId="0" fontId="3" fillId="0" borderId="61" xfId="0" applyFont="1" applyBorder="1" applyAlignment="1">
      <alignment vertical="center"/>
    </xf>
    <xf numFmtId="0" fontId="4" fillId="0" borderId="62" xfId="0" applyFont="1" applyBorder="1" applyAlignment="1">
      <alignment vertical="center"/>
    </xf>
    <xf numFmtId="0" fontId="3" fillId="0" borderId="63" xfId="0" applyFont="1" applyBorder="1" applyAlignment="1">
      <alignment vertical="center" shrinkToFit="1"/>
    </xf>
    <xf numFmtId="0" fontId="3" fillId="0" borderId="64" xfId="0" applyFont="1" applyBorder="1" applyAlignment="1">
      <alignment vertical="center" shrinkToFit="1"/>
    </xf>
    <xf numFmtId="0" fontId="3" fillId="0" borderId="62" xfId="0" applyFont="1" applyBorder="1" applyAlignment="1">
      <alignment vertical="center" shrinkToFit="1"/>
    </xf>
    <xf numFmtId="0" fontId="0" fillId="0" borderId="0" xfId="0" applyAlignment="1">
      <alignment shrinkToFit="1"/>
    </xf>
    <xf numFmtId="0" fontId="0" fillId="0" borderId="32" xfId="0" applyBorder="1" applyAlignment="1">
      <alignment shrinkToFit="1"/>
    </xf>
    <xf numFmtId="0" fontId="0" fillId="0" borderId="65" xfId="0" applyBorder="1" applyAlignment="1">
      <alignment shrinkToFit="1"/>
    </xf>
    <xf numFmtId="0" fontId="4" fillId="2" borderId="53" xfId="0" applyFont="1" applyFill="1" applyBorder="1" applyAlignment="1">
      <alignment horizontal="center" vertical="center" shrinkToFit="1"/>
    </xf>
    <xf numFmtId="0" fontId="4" fillId="2" borderId="56" xfId="0" applyFont="1" applyFill="1" applyBorder="1" applyAlignment="1">
      <alignment horizontal="center" vertical="center" shrinkToFit="1"/>
    </xf>
    <xf numFmtId="0" fontId="4" fillId="2" borderId="59" xfId="0" applyFont="1" applyFill="1" applyBorder="1" applyAlignment="1">
      <alignment horizontal="center" vertical="center" shrinkToFit="1"/>
    </xf>
    <xf numFmtId="0" fontId="4" fillId="2" borderId="54" xfId="0" applyFont="1" applyFill="1" applyBorder="1" applyAlignment="1">
      <alignment horizontal="center" vertical="center" shrinkToFit="1"/>
    </xf>
    <xf numFmtId="0" fontId="4" fillId="2" borderId="57" xfId="0" applyFont="1" applyFill="1" applyBorder="1" applyAlignment="1">
      <alignment horizontal="center" vertical="center" shrinkToFit="1"/>
    </xf>
    <xf numFmtId="0" fontId="4" fillId="2" borderId="60" xfId="0" applyFont="1" applyFill="1" applyBorder="1" applyAlignment="1">
      <alignment horizontal="center" vertical="center" shrinkToFit="1"/>
    </xf>
    <xf numFmtId="0" fontId="4" fillId="2" borderId="52" xfId="0" applyFont="1" applyFill="1" applyBorder="1" applyAlignment="1">
      <alignment horizontal="center" vertical="center" shrinkToFit="1"/>
    </xf>
    <xf numFmtId="0" fontId="4" fillId="2" borderId="55" xfId="0" applyFont="1" applyFill="1" applyBorder="1" applyAlignment="1">
      <alignment horizontal="center" vertical="center" shrinkToFit="1"/>
    </xf>
    <xf numFmtId="0" fontId="4" fillId="2" borderId="58" xfId="0" applyFont="1" applyFill="1" applyBorder="1" applyAlignment="1">
      <alignment horizontal="center" vertical="center" shrinkToFit="1"/>
    </xf>
    <xf numFmtId="0" fontId="8" fillId="0" borderId="32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3" fillId="0" borderId="32" xfId="0" applyFont="1" applyBorder="1" applyAlignment="1">
      <alignment horizontal="left" vertical="center" indent="1"/>
    </xf>
    <xf numFmtId="0" fontId="3" fillId="0" borderId="33" xfId="0" applyFont="1" applyBorder="1" applyAlignment="1">
      <alignment horizontal="left" vertical="center" indent="1"/>
    </xf>
    <xf numFmtId="0" fontId="7" fillId="0" borderId="32" xfId="1" applyBorder="1" applyAlignment="1">
      <alignment horizontal="left" vertical="center" indent="1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43" xfId="0" applyFont="1" applyBorder="1" applyAlignment="1">
      <alignment shrinkToFit="1"/>
    </xf>
    <xf numFmtId="0" fontId="3" fillId="0" borderId="44" xfId="0" applyFont="1" applyBorder="1" applyAlignment="1">
      <alignment shrinkToFit="1"/>
    </xf>
    <xf numFmtId="0" fontId="3" fillId="0" borderId="45" xfId="0" applyFont="1" applyBorder="1" applyAlignment="1">
      <alignment shrinkToFit="1"/>
    </xf>
    <xf numFmtId="0" fontId="4" fillId="0" borderId="7" xfId="0" applyFont="1" applyBorder="1" applyAlignment="1">
      <alignment horizontal="center" vertical="center" shrinkToFit="1"/>
    </xf>
    <xf numFmtId="0" fontId="4" fillId="0" borderId="18" xfId="0" applyFont="1" applyBorder="1" applyAlignment="1">
      <alignment horizontal="center" vertical="center" shrinkToFit="1"/>
    </xf>
    <xf numFmtId="0" fontId="3" fillId="0" borderId="18" xfId="0" applyFont="1" applyBorder="1" applyAlignment="1">
      <alignment horizontal="center" vertical="center" shrinkToFit="1"/>
    </xf>
    <xf numFmtId="0" fontId="3" fillId="0" borderId="46" xfId="0" applyFont="1" applyBorder="1" applyAlignment="1">
      <alignment shrinkToFit="1"/>
    </xf>
    <xf numFmtId="0" fontId="3" fillId="0" borderId="47" xfId="0" applyFont="1" applyBorder="1" applyAlignment="1">
      <alignment shrinkToFit="1"/>
    </xf>
    <xf numFmtId="0" fontId="3" fillId="0" borderId="48" xfId="0" applyFont="1" applyBorder="1" applyAlignment="1">
      <alignment shrinkToFit="1"/>
    </xf>
    <xf numFmtId="0" fontId="3" fillId="0" borderId="49" xfId="0" applyFont="1" applyBorder="1" applyAlignment="1">
      <alignment shrinkToFit="1"/>
    </xf>
    <xf numFmtId="0" fontId="3" fillId="0" borderId="50" xfId="0" applyFont="1" applyBorder="1" applyAlignment="1">
      <alignment shrinkToFit="1"/>
    </xf>
    <xf numFmtId="0" fontId="3" fillId="0" borderId="51" xfId="0" applyFont="1" applyBorder="1" applyAlignment="1">
      <alignment shrinkToFit="1"/>
    </xf>
    <xf numFmtId="0" fontId="9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 shrinkToFit="1"/>
    </xf>
    <xf numFmtId="0" fontId="3" fillId="0" borderId="27" xfId="0" applyFont="1" applyBorder="1" applyAlignment="1">
      <alignment horizontal="center" vertical="center" shrinkToFit="1"/>
    </xf>
    <xf numFmtId="0" fontId="3" fillId="0" borderId="28" xfId="0" applyFont="1" applyBorder="1" applyAlignment="1">
      <alignment vertical="center"/>
    </xf>
    <xf numFmtId="0" fontId="3" fillId="0" borderId="29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32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3" fillId="0" borderId="35" xfId="0" applyFont="1" applyBorder="1" applyAlignment="1">
      <alignment vertical="center"/>
    </xf>
    <xf numFmtId="0" fontId="3" fillId="0" borderId="29" xfId="0" applyFont="1" applyBorder="1" applyAlignment="1">
      <alignment horizontal="left" vertical="center" indent="1"/>
    </xf>
    <xf numFmtId="0" fontId="3" fillId="0" borderId="30" xfId="0" applyFont="1" applyBorder="1" applyAlignment="1">
      <alignment horizontal="left" vertical="center" indent="1"/>
    </xf>
    <xf numFmtId="0" fontId="5" fillId="0" borderId="0" xfId="0" applyFont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2">
    <dxf>
      <fill>
        <patternFill>
          <bgColor theme="0" tint="-0.24994659260841701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shabaren@jbg.jp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AI42"/>
  <sheetViews>
    <sheetView tabSelected="1" view="pageBreakPreview" zoomScale="112" zoomScaleNormal="100" zoomScaleSheetLayoutView="112" workbookViewId="0">
      <selection activeCell="B34" sqref="B34"/>
    </sheetView>
  </sheetViews>
  <sheetFormatPr defaultRowHeight="13.5" x14ac:dyDescent="0.15"/>
  <cols>
    <col min="1" max="1" width="3.125" style="1" customWidth="1"/>
    <col min="2" max="2" width="3.75" style="1" customWidth="1"/>
    <col min="3" max="6" width="11.875" style="1" customWidth="1"/>
    <col min="7" max="7" width="4" style="1" customWidth="1"/>
    <col min="8" max="8" width="9.125" style="1" customWidth="1"/>
    <col min="9" max="10" width="4.375" style="1" customWidth="1"/>
    <col min="11" max="11" width="3.125" style="1" bestFit="1" customWidth="1"/>
    <col min="12" max="12" width="4.875" style="1" bestFit="1" customWidth="1"/>
    <col min="13" max="13" width="3.125" style="1" bestFit="1" customWidth="1"/>
    <col min="14" max="14" width="4.875" style="1" bestFit="1" customWidth="1"/>
    <col min="15" max="15" width="11.875" style="1" customWidth="1"/>
    <col min="16" max="16" width="8.375" style="1" customWidth="1"/>
    <col min="17" max="17" width="11.875" style="1" customWidth="1"/>
    <col min="18" max="18" width="13" style="1" customWidth="1"/>
    <col min="19" max="19" width="30.375" style="1" customWidth="1"/>
    <col min="20" max="20" width="9" style="1"/>
    <col min="21" max="21" width="8.875" style="1" customWidth="1"/>
    <col min="22" max="22" width="4.5" style="1" bestFit="1" customWidth="1"/>
    <col min="23" max="23" width="2.5" style="1" customWidth="1"/>
    <col min="24" max="25" width="5.25" style="1" customWidth="1"/>
    <col min="26" max="26" width="2.5" style="1" customWidth="1"/>
    <col min="27" max="28" width="5.25" style="1" customWidth="1"/>
    <col min="29" max="29" width="4.125" style="1" customWidth="1"/>
    <col min="30" max="31" width="9" style="1" customWidth="1"/>
    <col min="32" max="32" width="5.25" style="1" customWidth="1"/>
    <col min="33" max="34" width="9" style="1" customWidth="1"/>
    <col min="35" max="35" width="13" style="1" customWidth="1"/>
    <col min="36" max="36" width="9" style="1" customWidth="1"/>
    <col min="37" max="16384" width="9" style="1"/>
  </cols>
  <sheetData>
    <row r="1" spans="2:35" ht="21.75" customHeight="1" x14ac:dyDescent="0.15">
      <c r="B1" s="108" t="s">
        <v>246</v>
      </c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</row>
    <row r="2" spans="2:35" s="2" customFormat="1" ht="23.25" customHeight="1" thickBot="1" x14ac:dyDescent="0.45">
      <c r="B2" s="2" t="s">
        <v>245</v>
      </c>
      <c r="D2" s="14" t="s">
        <v>26</v>
      </c>
      <c r="E2" s="15" t="s">
        <v>26</v>
      </c>
    </row>
    <row r="3" spans="2:35" s="2" customFormat="1" ht="21" customHeight="1" x14ac:dyDescent="0.4">
      <c r="B3" s="114" t="s">
        <v>0</v>
      </c>
      <c r="C3" s="115"/>
      <c r="D3" s="115"/>
      <c r="E3" s="120"/>
      <c r="F3" s="120"/>
      <c r="G3" s="120"/>
      <c r="H3" s="120"/>
      <c r="I3" s="120"/>
      <c r="J3" s="120"/>
      <c r="K3" s="120"/>
      <c r="L3" s="120"/>
      <c r="M3" s="120"/>
      <c r="N3" s="121"/>
      <c r="O3" s="59"/>
      <c r="P3" s="87" t="str">
        <f>IF(COUNTA($I$12:$I$27)&lt;&gt;1, "！ 主将を1名決めてください。", "")</f>
        <v>！ 主将を1名決めてください。</v>
      </c>
      <c r="Q3" s="59"/>
      <c r="R3" s="59"/>
    </row>
    <row r="4" spans="2:35" s="2" customFormat="1" ht="20.25" customHeight="1" x14ac:dyDescent="0.4">
      <c r="B4" s="116" t="s">
        <v>4</v>
      </c>
      <c r="C4" s="117"/>
      <c r="D4" s="117"/>
      <c r="E4" s="89"/>
      <c r="F4" s="89"/>
      <c r="G4" s="89"/>
      <c r="H4" s="89"/>
      <c r="I4" s="89"/>
      <c r="J4" s="89"/>
      <c r="K4" s="89"/>
      <c r="L4" s="89"/>
      <c r="M4" s="89"/>
      <c r="N4" s="90"/>
      <c r="O4" s="59"/>
      <c r="P4" s="88" t="str">
        <f>IF(OR(COUNTIF($J$12:$J$27,"○")&lt; 3,COUNTA($J$12:$J$27)&gt;8), "！ 選手は3名以上8名以下です。", "")</f>
        <v>！ 選手は3名以上8名以下です。</v>
      </c>
      <c r="Q4" s="59"/>
      <c r="R4" s="59"/>
    </row>
    <row r="5" spans="2:35" s="2" customFormat="1" ht="20.25" customHeight="1" x14ac:dyDescent="0.4">
      <c r="B5" s="116" t="s">
        <v>1</v>
      </c>
      <c r="C5" s="117"/>
      <c r="D5" s="117"/>
      <c r="E5" s="89"/>
      <c r="F5" s="89"/>
      <c r="G5" s="89"/>
      <c r="H5" s="89"/>
      <c r="I5" s="89"/>
      <c r="J5" s="89"/>
      <c r="K5" s="89"/>
      <c r="L5" s="89"/>
      <c r="M5" s="89"/>
      <c r="N5" s="90"/>
      <c r="O5" s="59"/>
      <c r="P5" s="88" t="str">
        <f>IF(SUM($AB$12:$AB$27)&lt;2, "！ 技術役員を2名以上(1日1名以上)、指定してください。", "")</f>
        <v>！ 技術役員を2名以上(1日1名以上)、指定してください。</v>
      </c>
      <c r="Q5" s="59"/>
      <c r="R5" s="59"/>
    </row>
    <row r="6" spans="2:35" s="2" customFormat="1" ht="20.25" customHeight="1" x14ac:dyDescent="0.4">
      <c r="B6" s="116" t="s">
        <v>2</v>
      </c>
      <c r="C6" s="117"/>
      <c r="D6" s="117"/>
      <c r="E6" s="91"/>
      <c r="F6" s="89"/>
      <c r="G6" s="89"/>
      <c r="H6" s="89"/>
      <c r="I6" s="89"/>
      <c r="J6" s="89"/>
      <c r="K6" s="89"/>
      <c r="L6" s="89"/>
      <c r="M6" s="89"/>
      <c r="N6" s="90"/>
      <c r="O6" s="59"/>
      <c r="P6" s="88" t="str">
        <f>IF(SUM($Y$12:$Y$27)&lt;2, "！ 派遣役員として従事できる方を2名以上(1日1名以上)、指定してください。", "")</f>
        <v>！ 派遣役員として従事できる方を2名以上(1日1名以上)、指定してください。</v>
      </c>
      <c r="Q6" s="59"/>
      <c r="R6" s="59"/>
    </row>
    <row r="7" spans="2:35" s="2" customFormat="1" ht="20.25" customHeight="1" thickBot="1" x14ac:dyDescent="0.45">
      <c r="B7" s="118" t="s">
        <v>3</v>
      </c>
      <c r="C7" s="119"/>
      <c r="D7" s="119"/>
      <c r="E7" s="92" t="s">
        <v>54</v>
      </c>
      <c r="F7" s="92"/>
      <c r="G7" s="92"/>
      <c r="H7" s="92"/>
      <c r="I7" s="92"/>
      <c r="J7" s="92"/>
      <c r="K7" s="92"/>
      <c r="L7" s="92"/>
      <c r="M7" s="92"/>
      <c r="N7" s="93"/>
      <c r="O7" s="61"/>
      <c r="P7" s="88" t="str">
        <f>IF(SUM($AD$12:$AD$27)&gt;0, "！ 役員情報を入力してください。", "")</f>
        <v/>
      </c>
      <c r="Q7" s="61"/>
      <c r="R7" s="61"/>
    </row>
    <row r="8" spans="2:35" ht="15.75" customHeight="1" x14ac:dyDescent="0.15">
      <c r="P8" s="88" t="str">
        <f>IF(SUM($V$12:$V$27)&gt;0, "！ 派遣役員と技術役員について、同じ日の重複はできません。。", "")</f>
        <v/>
      </c>
    </row>
    <row r="9" spans="2:35" ht="15.75" customHeight="1" thickBot="1" x14ac:dyDescent="0.2">
      <c r="B9" s="3" t="s">
        <v>28</v>
      </c>
    </row>
    <row r="10" spans="2:35" s="2" customFormat="1" ht="15.75" customHeight="1" x14ac:dyDescent="0.4">
      <c r="B10" s="34"/>
      <c r="C10" s="109" t="s">
        <v>5</v>
      </c>
      <c r="D10" s="111"/>
      <c r="E10" s="109" t="s">
        <v>8</v>
      </c>
      <c r="F10" s="111"/>
      <c r="G10" s="109" t="s">
        <v>9</v>
      </c>
      <c r="H10" s="111"/>
      <c r="I10" s="109" t="s">
        <v>10</v>
      </c>
      <c r="J10" s="110"/>
      <c r="K10" s="110"/>
      <c r="L10" s="110"/>
      <c r="M10" s="110"/>
      <c r="N10" s="111"/>
      <c r="O10" s="99" t="s">
        <v>240</v>
      </c>
      <c r="P10" s="100"/>
      <c r="Q10" s="100"/>
      <c r="R10" s="101"/>
      <c r="S10" s="69" t="s">
        <v>29</v>
      </c>
      <c r="W10" s="60" t="s">
        <v>49</v>
      </c>
      <c r="X10" s="60"/>
      <c r="Y10" s="60"/>
      <c r="Z10" s="60" t="s">
        <v>233</v>
      </c>
      <c r="AA10" s="60"/>
      <c r="AB10" s="60"/>
    </row>
    <row r="11" spans="2:35" s="2" customFormat="1" ht="24.75" customHeight="1" thickBot="1" x14ac:dyDescent="0.45">
      <c r="B11" s="35"/>
      <c r="C11" s="8" t="s">
        <v>6</v>
      </c>
      <c r="D11" s="9" t="s">
        <v>7</v>
      </c>
      <c r="E11" s="46" t="s">
        <v>56</v>
      </c>
      <c r="F11" s="47" t="s">
        <v>57</v>
      </c>
      <c r="G11" s="8" t="s">
        <v>55</v>
      </c>
      <c r="H11" s="9" t="s">
        <v>11</v>
      </c>
      <c r="I11" s="36" t="s">
        <v>12</v>
      </c>
      <c r="J11" s="48" t="s">
        <v>13</v>
      </c>
      <c r="K11" s="94" t="s">
        <v>27</v>
      </c>
      <c r="L11" s="95"/>
      <c r="M11" s="112" t="s">
        <v>233</v>
      </c>
      <c r="N11" s="113"/>
      <c r="O11" s="62" t="s">
        <v>112</v>
      </c>
      <c r="P11" s="63" t="s">
        <v>217</v>
      </c>
      <c r="Q11" s="63" t="s">
        <v>218</v>
      </c>
      <c r="R11" s="65" t="s">
        <v>122</v>
      </c>
      <c r="S11" s="70" t="s">
        <v>244</v>
      </c>
      <c r="V11" s="64" t="s">
        <v>252</v>
      </c>
      <c r="W11" s="86" t="s">
        <v>50</v>
      </c>
      <c r="X11" s="86" t="s">
        <v>51</v>
      </c>
      <c r="Y11" s="86" t="s">
        <v>52</v>
      </c>
      <c r="Z11" s="86" t="s">
        <v>50</v>
      </c>
      <c r="AA11" s="86" t="s">
        <v>51</v>
      </c>
      <c r="AB11" s="86" t="s">
        <v>52</v>
      </c>
      <c r="AD11" s="60" t="s">
        <v>112</v>
      </c>
      <c r="AF11" s="60" t="s">
        <v>12</v>
      </c>
      <c r="AG11" s="60" t="s">
        <v>13</v>
      </c>
      <c r="AH11" s="60" t="s">
        <v>27</v>
      </c>
      <c r="AI11" s="60" t="s">
        <v>233</v>
      </c>
    </row>
    <row r="12" spans="2:35" s="2" customFormat="1" ht="18.75" customHeight="1" x14ac:dyDescent="0.4">
      <c r="B12" s="11">
        <v>1</v>
      </c>
      <c r="C12" s="16"/>
      <c r="D12" s="17"/>
      <c r="E12" s="18"/>
      <c r="F12" s="19"/>
      <c r="G12" s="37"/>
      <c r="H12" s="49"/>
      <c r="I12" s="4"/>
      <c r="J12" s="29"/>
      <c r="K12" s="29"/>
      <c r="L12" s="28"/>
      <c r="M12" s="29"/>
      <c r="N12" s="5"/>
      <c r="O12" s="77"/>
      <c r="P12" s="78"/>
      <c r="Q12" s="78"/>
      <c r="R12" s="79"/>
      <c r="S12" s="71"/>
      <c r="V12" s="2">
        <f>IF(AND(K12&lt;&gt;"", M12&lt;&gt;"",OR(L12=N12,X12+AA12&gt;2)),1,0)</f>
        <v>0</v>
      </c>
      <c r="W12" s="60">
        <f>IFERROR(VLOOKUP(K12,値!$C$2:$D$3,2,FALSE),0)</f>
        <v>0</v>
      </c>
      <c r="X12" s="60">
        <f>IFERROR(VLOOKUP(L12,値!$F$2:$G$4,2,FALSE),0)</f>
        <v>0</v>
      </c>
      <c r="Y12" s="60">
        <f>W12*X12</f>
        <v>0</v>
      </c>
      <c r="Z12" s="60">
        <f>IFERROR(VLOOKUP(M12,値!$C$2:$D$3,2,FALSE),0)</f>
        <v>0</v>
      </c>
      <c r="AA12" s="60">
        <f>IFERROR(VLOOKUP(N12,値!$F$2:$G$4,2,FALSE),0)</f>
        <v>0</v>
      </c>
      <c r="AB12" s="60">
        <f>Z12*AA12</f>
        <v>0</v>
      </c>
      <c r="AD12" s="60">
        <f t="shared" ref="AD12:AD27" si="0">IF(AND(J12="",Y12+AB12&gt;0,OR(O12="",AND(P12="",R12=""))),1,0)</f>
        <v>0</v>
      </c>
      <c r="AF12" s="60" t="str">
        <f>IF(I12="○",$B12,"")</f>
        <v/>
      </c>
      <c r="AG12" s="60" t="str">
        <f>IF(J12="○",$B12,"")</f>
        <v/>
      </c>
      <c r="AH12" s="60" t="str">
        <f>IF(K12="○",$B12,"")</f>
        <v/>
      </c>
      <c r="AI12" s="60" t="str">
        <f>IF(M12="○",$B12,"")</f>
        <v/>
      </c>
    </row>
    <row r="13" spans="2:35" s="2" customFormat="1" ht="18.75" customHeight="1" x14ac:dyDescent="0.4">
      <c r="B13" s="12">
        <v>2</v>
      </c>
      <c r="C13" s="20"/>
      <c r="D13" s="21"/>
      <c r="E13" s="22"/>
      <c r="F13" s="23"/>
      <c r="G13" s="38"/>
      <c r="H13" s="50"/>
      <c r="I13" s="6"/>
      <c r="J13" s="31"/>
      <c r="K13" s="31"/>
      <c r="L13" s="30"/>
      <c r="M13" s="31"/>
      <c r="N13" s="7"/>
      <c r="O13" s="80"/>
      <c r="P13" s="81"/>
      <c r="Q13" s="81"/>
      <c r="R13" s="82"/>
      <c r="S13" s="72"/>
      <c r="V13" s="2">
        <f t="shared" ref="V13:V27" si="1">IF(AND(K13&lt;&gt;"", M13&lt;&gt;"",OR(L13=N13,X13+AA13&gt;2)),1,0)</f>
        <v>0</v>
      </c>
      <c r="W13" s="60">
        <f>IFERROR(VLOOKUP(K13,値!$C$2:$D$3,2,FALSE),0)</f>
        <v>0</v>
      </c>
      <c r="X13" s="60">
        <f>IFERROR(VLOOKUP(L13,値!$F$2:$G$4,2,FALSE),0)</f>
        <v>0</v>
      </c>
      <c r="Y13" s="60">
        <f t="shared" ref="Y13:Y27" si="2">W13*X13</f>
        <v>0</v>
      </c>
      <c r="Z13" s="60">
        <f>IFERROR(VLOOKUP(M13,値!$C$2:$D$3,2,FALSE),0)</f>
        <v>0</v>
      </c>
      <c r="AA13" s="60">
        <f>IFERROR(VLOOKUP(N13,値!$F$2:$G$4,2,FALSE),0)</f>
        <v>0</v>
      </c>
      <c r="AB13" s="60">
        <f t="shared" ref="AB13:AB27" si="3">Z13*AA13</f>
        <v>0</v>
      </c>
      <c r="AD13" s="60">
        <f t="shared" si="0"/>
        <v>0</v>
      </c>
      <c r="AF13" s="60" t="str">
        <f t="shared" ref="AF13:AH27" si="4">IF(I13="○",$B13,"")</f>
        <v/>
      </c>
      <c r="AG13" s="60" t="str">
        <f t="shared" si="4"/>
        <v/>
      </c>
      <c r="AH13" s="60" t="str">
        <f t="shared" si="4"/>
        <v/>
      </c>
      <c r="AI13" s="60" t="str">
        <f t="shared" ref="AI13:AI27" si="5">IF(M13="○",$B13,"")</f>
        <v/>
      </c>
    </row>
    <row r="14" spans="2:35" s="2" customFormat="1" ht="18.75" customHeight="1" x14ac:dyDescent="0.4">
      <c r="B14" s="12">
        <v>3</v>
      </c>
      <c r="C14" s="20"/>
      <c r="D14" s="21"/>
      <c r="E14" s="22"/>
      <c r="F14" s="23"/>
      <c r="G14" s="38"/>
      <c r="H14" s="50"/>
      <c r="I14" s="6"/>
      <c r="J14" s="31"/>
      <c r="K14" s="31"/>
      <c r="L14" s="30"/>
      <c r="M14" s="31"/>
      <c r="N14" s="7"/>
      <c r="O14" s="80"/>
      <c r="P14" s="81"/>
      <c r="Q14" s="81"/>
      <c r="R14" s="82"/>
      <c r="S14" s="72"/>
      <c r="V14" s="2">
        <f t="shared" si="1"/>
        <v>0</v>
      </c>
      <c r="W14" s="60">
        <f>IFERROR(VLOOKUP(K14,値!$C$2:$D$3,2,FALSE),0)</f>
        <v>0</v>
      </c>
      <c r="X14" s="60">
        <f>IFERROR(VLOOKUP(L14,値!$F$2:$G$4,2,FALSE),0)</f>
        <v>0</v>
      </c>
      <c r="Y14" s="60">
        <f t="shared" si="2"/>
        <v>0</v>
      </c>
      <c r="Z14" s="60">
        <f>IFERROR(VLOOKUP(M14,値!$C$2:$D$3,2,FALSE),0)</f>
        <v>0</v>
      </c>
      <c r="AA14" s="60">
        <f>IFERROR(VLOOKUP(N14,値!$F$2:$G$4,2,FALSE),0)</f>
        <v>0</v>
      </c>
      <c r="AB14" s="60">
        <f t="shared" si="3"/>
        <v>0</v>
      </c>
      <c r="AD14" s="60">
        <f t="shared" si="0"/>
        <v>0</v>
      </c>
      <c r="AF14" s="60" t="str">
        <f t="shared" si="4"/>
        <v/>
      </c>
      <c r="AG14" s="60" t="str">
        <f t="shared" si="4"/>
        <v/>
      </c>
      <c r="AH14" s="60" t="str">
        <f t="shared" si="4"/>
        <v/>
      </c>
      <c r="AI14" s="60" t="str">
        <f t="shared" si="5"/>
        <v/>
      </c>
    </row>
    <row r="15" spans="2:35" s="2" customFormat="1" ht="18.75" customHeight="1" x14ac:dyDescent="0.4">
      <c r="B15" s="12">
        <v>4</v>
      </c>
      <c r="C15" s="20"/>
      <c r="D15" s="21"/>
      <c r="E15" s="22"/>
      <c r="F15" s="23"/>
      <c r="G15" s="38"/>
      <c r="H15" s="50"/>
      <c r="I15" s="6"/>
      <c r="J15" s="31"/>
      <c r="K15" s="40"/>
      <c r="L15" s="41"/>
      <c r="M15" s="31"/>
      <c r="N15" s="7"/>
      <c r="O15" s="80"/>
      <c r="P15" s="81"/>
      <c r="Q15" s="81"/>
      <c r="R15" s="82"/>
      <c r="S15" s="72"/>
      <c r="V15" s="2">
        <f t="shared" si="1"/>
        <v>0</v>
      </c>
      <c r="W15" s="60">
        <f>IFERROR(VLOOKUP(K15,値!$C$2:$D$3,2,FALSE),0)</f>
        <v>0</v>
      </c>
      <c r="X15" s="60">
        <f>IFERROR(VLOOKUP(L15,値!$F$2:$G$4,2,FALSE),0)</f>
        <v>0</v>
      </c>
      <c r="Y15" s="60">
        <f t="shared" si="2"/>
        <v>0</v>
      </c>
      <c r="Z15" s="60">
        <f>IFERROR(VLOOKUP(M15,値!$C$2:$D$3,2,FALSE),0)</f>
        <v>0</v>
      </c>
      <c r="AA15" s="60">
        <f>IFERROR(VLOOKUP(N15,値!$F$2:$G$4,2,FALSE),0)</f>
        <v>0</v>
      </c>
      <c r="AB15" s="60">
        <f t="shared" si="3"/>
        <v>0</v>
      </c>
      <c r="AD15" s="60">
        <f t="shared" si="0"/>
        <v>0</v>
      </c>
      <c r="AF15" s="60" t="str">
        <f t="shared" si="4"/>
        <v/>
      </c>
      <c r="AG15" s="60" t="str">
        <f t="shared" si="4"/>
        <v/>
      </c>
      <c r="AH15" s="60" t="str">
        <f t="shared" si="4"/>
        <v/>
      </c>
      <c r="AI15" s="60" t="str">
        <f t="shared" si="5"/>
        <v/>
      </c>
    </row>
    <row r="16" spans="2:35" s="2" customFormat="1" ht="18.75" customHeight="1" x14ac:dyDescent="0.4">
      <c r="B16" s="12">
        <v>5</v>
      </c>
      <c r="C16" s="20"/>
      <c r="D16" s="21"/>
      <c r="E16" s="22"/>
      <c r="F16" s="23"/>
      <c r="G16" s="38"/>
      <c r="H16" s="50"/>
      <c r="I16" s="6"/>
      <c r="J16" s="31"/>
      <c r="K16" s="42"/>
      <c r="L16" s="43"/>
      <c r="M16" s="31"/>
      <c r="N16" s="7"/>
      <c r="O16" s="80"/>
      <c r="P16" s="81"/>
      <c r="Q16" s="81"/>
      <c r="R16" s="82"/>
      <c r="S16" s="72"/>
      <c r="V16" s="2">
        <f t="shared" si="1"/>
        <v>0</v>
      </c>
      <c r="W16" s="60">
        <f>IFERROR(VLOOKUP(K16,値!$C$2:$D$3,2,FALSE),0)</f>
        <v>0</v>
      </c>
      <c r="X16" s="60">
        <f>IFERROR(VLOOKUP(L16,値!$F$2:$G$4,2,FALSE),0)</f>
        <v>0</v>
      </c>
      <c r="Y16" s="60">
        <f t="shared" si="2"/>
        <v>0</v>
      </c>
      <c r="Z16" s="60">
        <f>IFERROR(VLOOKUP(M16,値!$C$2:$D$3,2,FALSE),0)</f>
        <v>0</v>
      </c>
      <c r="AA16" s="60">
        <f>IFERROR(VLOOKUP(N16,値!$F$2:$G$4,2,FALSE),0)</f>
        <v>0</v>
      </c>
      <c r="AB16" s="60">
        <f t="shared" si="3"/>
        <v>0</v>
      </c>
      <c r="AD16" s="60">
        <f t="shared" si="0"/>
        <v>0</v>
      </c>
      <c r="AF16" s="60" t="str">
        <f t="shared" si="4"/>
        <v/>
      </c>
      <c r="AG16" s="60" t="str">
        <f t="shared" si="4"/>
        <v/>
      </c>
      <c r="AH16" s="60" t="str">
        <f t="shared" si="4"/>
        <v/>
      </c>
      <c r="AI16" s="60" t="str">
        <f t="shared" si="5"/>
        <v/>
      </c>
    </row>
    <row r="17" spans="2:35" s="2" customFormat="1" ht="18.75" customHeight="1" x14ac:dyDescent="0.4">
      <c r="B17" s="12">
        <v>6</v>
      </c>
      <c r="C17" s="20"/>
      <c r="D17" s="21"/>
      <c r="E17" s="22"/>
      <c r="F17" s="23"/>
      <c r="G17" s="38"/>
      <c r="H17" s="50"/>
      <c r="I17" s="6"/>
      <c r="J17" s="31"/>
      <c r="K17" s="44"/>
      <c r="L17" s="45"/>
      <c r="M17" s="31"/>
      <c r="N17" s="7"/>
      <c r="O17" s="80"/>
      <c r="P17" s="81"/>
      <c r="Q17" s="81"/>
      <c r="R17" s="82"/>
      <c r="S17" s="72"/>
      <c r="V17" s="2">
        <f t="shared" si="1"/>
        <v>0</v>
      </c>
      <c r="W17" s="60">
        <f>IFERROR(VLOOKUP(K17,値!$C$2:$D$3,2,FALSE),0)</f>
        <v>0</v>
      </c>
      <c r="X17" s="60">
        <f>IFERROR(VLOOKUP(L17,値!$F$2:$G$4,2,FALSE),0)</f>
        <v>0</v>
      </c>
      <c r="Y17" s="60">
        <f t="shared" si="2"/>
        <v>0</v>
      </c>
      <c r="Z17" s="60">
        <f>IFERROR(VLOOKUP(M17,値!$C$2:$D$3,2,FALSE),0)</f>
        <v>0</v>
      </c>
      <c r="AA17" s="60">
        <f>IFERROR(VLOOKUP(N17,値!$F$2:$G$4,2,FALSE),0)</f>
        <v>0</v>
      </c>
      <c r="AB17" s="60">
        <f t="shared" si="3"/>
        <v>0</v>
      </c>
      <c r="AD17" s="60">
        <f t="shared" si="0"/>
        <v>0</v>
      </c>
      <c r="AF17" s="60" t="str">
        <f t="shared" si="4"/>
        <v/>
      </c>
      <c r="AG17" s="60" t="str">
        <f t="shared" si="4"/>
        <v/>
      </c>
      <c r="AH17" s="60" t="str">
        <f t="shared" si="4"/>
        <v/>
      </c>
      <c r="AI17" s="60" t="str">
        <f t="shared" si="5"/>
        <v/>
      </c>
    </row>
    <row r="18" spans="2:35" s="2" customFormat="1" ht="18.75" customHeight="1" x14ac:dyDescent="0.4">
      <c r="B18" s="12">
        <v>7</v>
      </c>
      <c r="C18" s="20"/>
      <c r="D18" s="21"/>
      <c r="E18" s="22"/>
      <c r="F18" s="23"/>
      <c r="G18" s="38"/>
      <c r="H18" s="50"/>
      <c r="I18" s="6"/>
      <c r="J18" s="31"/>
      <c r="K18" s="31"/>
      <c r="L18" s="30"/>
      <c r="M18" s="31"/>
      <c r="N18" s="7"/>
      <c r="O18" s="80"/>
      <c r="P18" s="81"/>
      <c r="Q18" s="81"/>
      <c r="R18" s="82"/>
      <c r="S18" s="72"/>
      <c r="V18" s="2">
        <f t="shared" si="1"/>
        <v>0</v>
      </c>
      <c r="W18" s="60">
        <f>IFERROR(VLOOKUP(K18,値!$C$2:$D$3,2,FALSE),0)</f>
        <v>0</v>
      </c>
      <c r="X18" s="60">
        <f>IFERROR(VLOOKUP(L18,値!$F$2:$G$4,2,FALSE),0)</f>
        <v>0</v>
      </c>
      <c r="Y18" s="60">
        <f t="shared" si="2"/>
        <v>0</v>
      </c>
      <c r="Z18" s="60">
        <f>IFERROR(VLOOKUP(M18,値!$C$2:$D$3,2,FALSE),0)</f>
        <v>0</v>
      </c>
      <c r="AA18" s="60">
        <f>IFERROR(VLOOKUP(N18,値!$F$2:$G$4,2,FALSE),0)</f>
        <v>0</v>
      </c>
      <c r="AB18" s="60">
        <f t="shared" si="3"/>
        <v>0</v>
      </c>
      <c r="AD18" s="60">
        <f t="shared" si="0"/>
        <v>0</v>
      </c>
      <c r="AF18" s="60" t="str">
        <f t="shared" si="4"/>
        <v/>
      </c>
      <c r="AG18" s="60" t="str">
        <f t="shared" si="4"/>
        <v/>
      </c>
      <c r="AH18" s="60" t="str">
        <f t="shared" si="4"/>
        <v/>
      </c>
      <c r="AI18" s="60" t="str">
        <f t="shared" si="5"/>
        <v/>
      </c>
    </row>
    <row r="19" spans="2:35" s="2" customFormat="1" ht="18.75" customHeight="1" x14ac:dyDescent="0.4">
      <c r="B19" s="12">
        <v>8</v>
      </c>
      <c r="C19" s="20"/>
      <c r="D19" s="21"/>
      <c r="E19" s="22"/>
      <c r="F19" s="23"/>
      <c r="G19" s="38"/>
      <c r="H19" s="50"/>
      <c r="I19" s="6"/>
      <c r="J19" s="31"/>
      <c r="K19" s="31"/>
      <c r="L19" s="30"/>
      <c r="M19" s="31"/>
      <c r="N19" s="7"/>
      <c r="O19" s="80"/>
      <c r="P19" s="81"/>
      <c r="Q19" s="81"/>
      <c r="R19" s="82"/>
      <c r="S19" s="72"/>
      <c r="V19" s="2">
        <f t="shared" si="1"/>
        <v>0</v>
      </c>
      <c r="W19" s="60">
        <f>IFERROR(VLOOKUP(K19,値!$C$2:$D$3,2,FALSE),0)</f>
        <v>0</v>
      </c>
      <c r="X19" s="60">
        <f>IFERROR(VLOOKUP(L19,値!$F$2:$G$4,2,FALSE),0)</f>
        <v>0</v>
      </c>
      <c r="Y19" s="60">
        <f t="shared" si="2"/>
        <v>0</v>
      </c>
      <c r="Z19" s="60">
        <f>IFERROR(VLOOKUP(M19,値!$C$2:$D$3,2,FALSE),0)</f>
        <v>0</v>
      </c>
      <c r="AA19" s="60">
        <f>IFERROR(VLOOKUP(N19,値!$F$2:$G$4,2,FALSE),0)</f>
        <v>0</v>
      </c>
      <c r="AB19" s="60">
        <f t="shared" si="3"/>
        <v>0</v>
      </c>
      <c r="AD19" s="60">
        <f t="shared" si="0"/>
        <v>0</v>
      </c>
      <c r="AF19" s="60" t="str">
        <f t="shared" si="4"/>
        <v/>
      </c>
      <c r="AG19" s="60" t="str">
        <f t="shared" si="4"/>
        <v/>
      </c>
      <c r="AH19" s="60" t="str">
        <f t="shared" si="4"/>
        <v/>
      </c>
      <c r="AI19" s="60" t="str">
        <f t="shared" si="5"/>
        <v/>
      </c>
    </row>
    <row r="20" spans="2:35" s="2" customFormat="1" ht="18.75" customHeight="1" x14ac:dyDescent="0.4">
      <c r="B20" s="12">
        <v>9</v>
      </c>
      <c r="C20" s="20"/>
      <c r="D20" s="21"/>
      <c r="E20" s="22"/>
      <c r="F20" s="23"/>
      <c r="G20" s="38"/>
      <c r="H20" s="50"/>
      <c r="I20" s="6"/>
      <c r="J20" s="31"/>
      <c r="K20" s="31"/>
      <c r="L20" s="30"/>
      <c r="M20" s="31"/>
      <c r="N20" s="7"/>
      <c r="O20" s="80"/>
      <c r="P20" s="81"/>
      <c r="Q20" s="81"/>
      <c r="R20" s="82"/>
      <c r="S20" s="72"/>
      <c r="V20" s="2">
        <f t="shared" si="1"/>
        <v>0</v>
      </c>
      <c r="W20" s="60">
        <f>IFERROR(VLOOKUP(K20,値!$C$2:$D$3,2,FALSE),0)</f>
        <v>0</v>
      </c>
      <c r="X20" s="60">
        <f>IFERROR(VLOOKUP(L20,値!$F$2:$G$4,2,FALSE),0)</f>
        <v>0</v>
      </c>
      <c r="Y20" s="60">
        <f t="shared" si="2"/>
        <v>0</v>
      </c>
      <c r="Z20" s="60">
        <f>IFERROR(VLOOKUP(M20,値!$C$2:$D$3,2,FALSE),0)</f>
        <v>0</v>
      </c>
      <c r="AA20" s="60">
        <f>IFERROR(VLOOKUP(N20,値!$F$2:$G$4,2,FALSE),0)</f>
        <v>0</v>
      </c>
      <c r="AB20" s="60">
        <f t="shared" si="3"/>
        <v>0</v>
      </c>
      <c r="AD20" s="60">
        <f t="shared" si="0"/>
        <v>0</v>
      </c>
      <c r="AF20" s="60" t="str">
        <f t="shared" si="4"/>
        <v/>
      </c>
      <c r="AG20" s="60" t="str">
        <f t="shared" si="4"/>
        <v/>
      </c>
      <c r="AH20" s="60" t="str">
        <f t="shared" si="4"/>
        <v/>
      </c>
      <c r="AI20" s="60" t="str">
        <f t="shared" si="5"/>
        <v/>
      </c>
    </row>
    <row r="21" spans="2:35" s="2" customFormat="1" ht="18.75" customHeight="1" x14ac:dyDescent="0.4">
      <c r="B21" s="12">
        <v>10</v>
      </c>
      <c r="C21" s="20"/>
      <c r="D21" s="21"/>
      <c r="E21" s="22"/>
      <c r="F21" s="23"/>
      <c r="G21" s="38"/>
      <c r="H21" s="50"/>
      <c r="I21" s="6"/>
      <c r="J21" s="31"/>
      <c r="K21" s="31"/>
      <c r="L21" s="30"/>
      <c r="M21" s="31"/>
      <c r="N21" s="7"/>
      <c r="O21" s="80"/>
      <c r="P21" s="81"/>
      <c r="Q21" s="81"/>
      <c r="R21" s="82"/>
      <c r="S21" s="72"/>
      <c r="V21" s="2">
        <f t="shared" si="1"/>
        <v>0</v>
      </c>
      <c r="W21" s="60">
        <f>IFERROR(VLOOKUP(K21,値!$C$2:$D$3,2,FALSE),0)</f>
        <v>0</v>
      </c>
      <c r="X21" s="60">
        <f>IFERROR(VLOOKUP(L21,値!$F$2:$G$4,2,FALSE),0)</f>
        <v>0</v>
      </c>
      <c r="Y21" s="60">
        <f t="shared" si="2"/>
        <v>0</v>
      </c>
      <c r="Z21" s="60">
        <f>IFERROR(VLOOKUP(M21,値!$C$2:$D$3,2,FALSE),0)</f>
        <v>0</v>
      </c>
      <c r="AA21" s="60">
        <f>IFERROR(VLOOKUP(N21,値!$F$2:$G$4,2,FALSE),0)</f>
        <v>0</v>
      </c>
      <c r="AB21" s="60">
        <f t="shared" si="3"/>
        <v>0</v>
      </c>
      <c r="AD21" s="60">
        <f t="shared" si="0"/>
        <v>0</v>
      </c>
      <c r="AF21" s="60" t="str">
        <f t="shared" si="4"/>
        <v/>
      </c>
      <c r="AG21" s="60" t="str">
        <f t="shared" si="4"/>
        <v/>
      </c>
      <c r="AH21" s="60" t="str">
        <f t="shared" si="4"/>
        <v/>
      </c>
      <c r="AI21" s="60" t="str">
        <f t="shared" si="5"/>
        <v/>
      </c>
    </row>
    <row r="22" spans="2:35" s="2" customFormat="1" ht="18.75" customHeight="1" x14ac:dyDescent="0.4">
      <c r="B22" s="12">
        <v>11</v>
      </c>
      <c r="C22" s="20"/>
      <c r="D22" s="21"/>
      <c r="E22" s="22"/>
      <c r="F22" s="23"/>
      <c r="G22" s="38"/>
      <c r="H22" s="50"/>
      <c r="I22" s="6"/>
      <c r="J22" s="31"/>
      <c r="K22" s="31"/>
      <c r="L22" s="30"/>
      <c r="M22" s="31"/>
      <c r="N22" s="7"/>
      <c r="O22" s="80"/>
      <c r="P22" s="81"/>
      <c r="Q22" s="81"/>
      <c r="R22" s="82"/>
      <c r="S22" s="72"/>
      <c r="V22" s="2">
        <f t="shared" si="1"/>
        <v>0</v>
      </c>
      <c r="W22" s="60">
        <f>IFERROR(VLOOKUP(K22,値!$C$2:$D$3,2,FALSE),0)</f>
        <v>0</v>
      </c>
      <c r="X22" s="60">
        <f>IFERROR(VLOOKUP(L22,値!$F$2:$G$4,2,FALSE),0)</f>
        <v>0</v>
      </c>
      <c r="Y22" s="60">
        <f t="shared" si="2"/>
        <v>0</v>
      </c>
      <c r="Z22" s="60">
        <f>IFERROR(VLOOKUP(M22,値!$C$2:$D$3,2,FALSE),0)</f>
        <v>0</v>
      </c>
      <c r="AA22" s="60">
        <f>IFERROR(VLOOKUP(N22,値!$F$2:$G$4,2,FALSE),0)</f>
        <v>0</v>
      </c>
      <c r="AB22" s="60">
        <f t="shared" si="3"/>
        <v>0</v>
      </c>
      <c r="AD22" s="60">
        <f t="shared" si="0"/>
        <v>0</v>
      </c>
      <c r="AF22" s="60" t="str">
        <f t="shared" si="4"/>
        <v/>
      </c>
      <c r="AG22" s="60" t="str">
        <f t="shared" si="4"/>
        <v/>
      </c>
      <c r="AH22" s="60" t="str">
        <f t="shared" si="4"/>
        <v/>
      </c>
      <c r="AI22" s="60" t="str">
        <f t="shared" si="5"/>
        <v/>
      </c>
    </row>
    <row r="23" spans="2:35" s="2" customFormat="1" ht="18.75" customHeight="1" x14ac:dyDescent="0.4">
      <c r="B23" s="12">
        <v>12</v>
      </c>
      <c r="C23" s="20"/>
      <c r="D23" s="21"/>
      <c r="E23" s="22"/>
      <c r="F23" s="23"/>
      <c r="G23" s="38"/>
      <c r="H23" s="50"/>
      <c r="I23" s="6"/>
      <c r="J23" s="31"/>
      <c r="K23" s="31"/>
      <c r="L23" s="30"/>
      <c r="M23" s="31"/>
      <c r="N23" s="7"/>
      <c r="O23" s="80"/>
      <c r="P23" s="81"/>
      <c r="Q23" s="81"/>
      <c r="R23" s="82"/>
      <c r="S23" s="72"/>
      <c r="V23" s="2">
        <f t="shared" si="1"/>
        <v>0</v>
      </c>
      <c r="W23" s="60">
        <f>IFERROR(VLOOKUP(K23,値!$C$2:$D$3,2,FALSE),0)</f>
        <v>0</v>
      </c>
      <c r="X23" s="60">
        <f>IFERROR(VLOOKUP(L23,値!$F$2:$G$4,2,FALSE),0)</f>
        <v>0</v>
      </c>
      <c r="Y23" s="60">
        <f t="shared" si="2"/>
        <v>0</v>
      </c>
      <c r="Z23" s="60">
        <f>IFERROR(VLOOKUP(M23,値!$C$2:$D$3,2,FALSE),0)</f>
        <v>0</v>
      </c>
      <c r="AA23" s="60">
        <f>IFERROR(VLOOKUP(N23,値!$F$2:$G$4,2,FALSE),0)</f>
        <v>0</v>
      </c>
      <c r="AB23" s="60">
        <f t="shared" si="3"/>
        <v>0</v>
      </c>
      <c r="AD23" s="60">
        <f t="shared" si="0"/>
        <v>0</v>
      </c>
      <c r="AF23" s="60" t="str">
        <f t="shared" si="4"/>
        <v/>
      </c>
      <c r="AG23" s="60" t="str">
        <f t="shared" si="4"/>
        <v/>
      </c>
      <c r="AH23" s="60" t="str">
        <f t="shared" si="4"/>
        <v/>
      </c>
      <c r="AI23" s="60" t="str">
        <f t="shared" si="5"/>
        <v/>
      </c>
    </row>
    <row r="24" spans="2:35" s="2" customFormat="1" ht="18.75" customHeight="1" x14ac:dyDescent="0.4">
      <c r="B24" s="12">
        <v>13</v>
      </c>
      <c r="C24" s="20"/>
      <c r="D24" s="21"/>
      <c r="E24" s="22"/>
      <c r="F24" s="23"/>
      <c r="G24" s="38"/>
      <c r="H24" s="50"/>
      <c r="I24" s="6"/>
      <c r="J24" s="31"/>
      <c r="K24" s="31"/>
      <c r="L24" s="30"/>
      <c r="M24" s="31"/>
      <c r="N24" s="7"/>
      <c r="O24" s="80"/>
      <c r="P24" s="81"/>
      <c r="Q24" s="81"/>
      <c r="R24" s="82"/>
      <c r="S24" s="72"/>
      <c r="V24" s="2">
        <f t="shared" si="1"/>
        <v>0</v>
      </c>
      <c r="W24" s="60">
        <f>IFERROR(VLOOKUP(K24,値!$C$2:$D$3,2,FALSE),0)</f>
        <v>0</v>
      </c>
      <c r="X24" s="60">
        <f>IFERROR(VLOOKUP(L24,値!$F$2:$G$4,2,FALSE),0)</f>
        <v>0</v>
      </c>
      <c r="Y24" s="60">
        <f t="shared" si="2"/>
        <v>0</v>
      </c>
      <c r="Z24" s="60">
        <f>IFERROR(VLOOKUP(M24,値!$C$2:$D$3,2,FALSE),0)</f>
        <v>0</v>
      </c>
      <c r="AA24" s="60">
        <f>IFERROR(VLOOKUP(N24,値!$F$2:$G$4,2,FALSE),0)</f>
        <v>0</v>
      </c>
      <c r="AB24" s="60">
        <f t="shared" si="3"/>
        <v>0</v>
      </c>
      <c r="AD24" s="60">
        <f t="shared" si="0"/>
        <v>0</v>
      </c>
      <c r="AF24" s="60" t="str">
        <f t="shared" si="4"/>
        <v/>
      </c>
      <c r="AG24" s="60" t="str">
        <f t="shared" si="4"/>
        <v/>
      </c>
      <c r="AH24" s="60" t="str">
        <f t="shared" si="4"/>
        <v/>
      </c>
      <c r="AI24" s="60" t="str">
        <f t="shared" si="5"/>
        <v/>
      </c>
    </row>
    <row r="25" spans="2:35" s="2" customFormat="1" ht="18.75" customHeight="1" x14ac:dyDescent="0.4">
      <c r="B25" s="12">
        <v>14</v>
      </c>
      <c r="C25" s="20"/>
      <c r="D25" s="21"/>
      <c r="E25" s="22"/>
      <c r="F25" s="23"/>
      <c r="G25" s="38"/>
      <c r="H25" s="50"/>
      <c r="I25" s="6"/>
      <c r="J25" s="31"/>
      <c r="K25" s="31"/>
      <c r="L25" s="30"/>
      <c r="M25" s="31"/>
      <c r="N25" s="7"/>
      <c r="O25" s="80"/>
      <c r="P25" s="81"/>
      <c r="Q25" s="81"/>
      <c r="R25" s="82"/>
      <c r="S25" s="72"/>
      <c r="V25" s="2">
        <f t="shared" si="1"/>
        <v>0</v>
      </c>
      <c r="W25" s="60">
        <f>IFERROR(VLOOKUP(K25,値!$C$2:$D$3,2,FALSE),0)</f>
        <v>0</v>
      </c>
      <c r="X25" s="60">
        <f>IFERROR(VLOOKUP(L25,値!$F$2:$G$4,2,FALSE),0)</f>
        <v>0</v>
      </c>
      <c r="Y25" s="60">
        <f t="shared" si="2"/>
        <v>0</v>
      </c>
      <c r="Z25" s="60">
        <f>IFERROR(VLOOKUP(M25,値!$C$2:$D$3,2,FALSE),0)</f>
        <v>0</v>
      </c>
      <c r="AA25" s="60">
        <f>IFERROR(VLOOKUP(N25,値!$F$2:$G$4,2,FALSE),0)</f>
        <v>0</v>
      </c>
      <c r="AB25" s="60">
        <f t="shared" si="3"/>
        <v>0</v>
      </c>
      <c r="AD25" s="60">
        <f t="shared" si="0"/>
        <v>0</v>
      </c>
      <c r="AF25" s="60" t="str">
        <f t="shared" si="4"/>
        <v/>
      </c>
      <c r="AG25" s="60" t="str">
        <f t="shared" si="4"/>
        <v/>
      </c>
      <c r="AH25" s="60" t="str">
        <f t="shared" si="4"/>
        <v/>
      </c>
      <c r="AI25" s="60" t="str">
        <f t="shared" si="5"/>
        <v/>
      </c>
    </row>
    <row r="26" spans="2:35" s="2" customFormat="1" ht="18.75" customHeight="1" x14ac:dyDescent="0.4">
      <c r="B26" s="12">
        <v>15</v>
      </c>
      <c r="C26" s="20"/>
      <c r="D26" s="21"/>
      <c r="E26" s="22"/>
      <c r="F26" s="23"/>
      <c r="G26" s="38"/>
      <c r="H26" s="50"/>
      <c r="I26" s="6"/>
      <c r="J26" s="31"/>
      <c r="K26" s="31"/>
      <c r="L26" s="30"/>
      <c r="M26" s="31"/>
      <c r="N26" s="7"/>
      <c r="O26" s="80"/>
      <c r="P26" s="81"/>
      <c r="Q26" s="81"/>
      <c r="R26" s="82"/>
      <c r="S26" s="72"/>
      <c r="V26" s="2">
        <f t="shared" si="1"/>
        <v>0</v>
      </c>
      <c r="W26" s="60">
        <f>IFERROR(VLOOKUP(K26,値!$C$2:$D$3,2,FALSE),0)</f>
        <v>0</v>
      </c>
      <c r="X26" s="60">
        <f>IFERROR(VLOOKUP(L26,値!$F$2:$G$4,2,FALSE),0)</f>
        <v>0</v>
      </c>
      <c r="Y26" s="60">
        <f t="shared" si="2"/>
        <v>0</v>
      </c>
      <c r="Z26" s="60">
        <f>IFERROR(VLOOKUP(M26,値!$C$2:$D$3,2,FALSE),0)</f>
        <v>0</v>
      </c>
      <c r="AA26" s="60">
        <f>IFERROR(VLOOKUP(N26,値!$F$2:$G$4,2,FALSE),0)</f>
        <v>0</v>
      </c>
      <c r="AB26" s="60">
        <f t="shared" si="3"/>
        <v>0</v>
      </c>
      <c r="AD26" s="60">
        <f t="shared" si="0"/>
        <v>0</v>
      </c>
      <c r="AF26" s="60" t="str">
        <f t="shared" si="4"/>
        <v/>
      </c>
      <c r="AG26" s="60" t="str">
        <f t="shared" si="4"/>
        <v/>
      </c>
      <c r="AH26" s="60" t="str">
        <f t="shared" si="4"/>
        <v/>
      </c>
      <c r="AI26" s="60" t="str">
        <f t="shared" si="5"/>
        <v/>
      </c>
    </row>
    <row r="27" spans="2:35" s="2" customFormat="1" ht="18.75" customHeight="1" thickBot="1" x14ac:dyDescent="0.45">
      <c r="B27" s="13">
        <v>16</v>
      </c>
      <c r="C27" s="24"/>
      <c r="D27" s="25"/>
      <c r="E27" s="26"/>
      <c r="F27" s="27"/>
      <c r="G27" s="39"/>
      <c r="H27" s="51"/>
      <c r="I27" s="8"/>
      <c r="J27" s="33"/>
      <c r="K27" s="33"/>
      <c r="L27" s="32"/>
      <c r="M27" s="33"/>
      <c r="N27" s="9"/>
      <c r="O27" s="83"/>
      <c r="P27" s="84"/>
      <c r="Q27" s="84"/>
      <c r="R27" s="85"/>
      <c r="S27" s="73"/>
      <c r="V27" s="2">
        <f t="shared" si="1"/>
        <v>0</v>
      </c>
      <c r="W27" s="60">
        <f>IFERROR(VLOOKUP(K27,値!$C$2:$D$3,2,FALSE),0)</f>
        <v>0</v>
      </c>
      <c r="X27" s="60">
        <f>IFERROR(VLOOKUP(L27,値!$F$2:$G$4,2,FALSE),0)</f>
        <v>0</v>
      </c>
      <c r="Y27" s="60">
        <f t="shared" si="2"/>
        <v>0</v>
      </c>
      <c r="Z27" s="60">
        <f>IFERROR(VLOOKUP(M27,値!$C$2:$D$3,2,FALSE),0)</f>
        <v>0</v>
      </c>
      <c r="AA27" s="60">
        <f>IFERROR(VLOOKUP(N27,値!$F$2:$G$4,2,FALSE),0)</f>
        <v>0</v>
      </c>
      <c r="AB27" s="60">
        <f t="shared" si="3"/>
        <v>0</v>
      </c>
      <c r="AD27" s="60">
        <f t="shared" si="0"/>
        <v>0</v>
      </c>
      <c r="AF27" s="60" t="str">
        <f t="shared" si="4"/>
        <v/>
      </c>
      <c r="AG27" s="60" t="str">
        <f t="shared" si="4"/>
        <v/>
      </c>
      <c r="AH27" s="60" t="str">
        <f t="shared" si="4"/>
        <v/>
      </c>
      <c r="AI27" s="60" t="str">
        <f t="shared" si="5"/>
        <v/>
      </c>
    </row>
    <row r="29" spans="2:35" x14ac:dyDescent="0.15">
      <c r="B29" s="10" t="s">
        <v>235</v>
      </c>
    </row>
    <row r="30" spans="2:35" x14ac:dyDescent="0.15">
      <c r="B30" s="10" t="s">
        <v>236</v>
      </c>
    </row>
    <row r="31" spans="2:35" x14ac:dyDescent="0.15">
      <c r="B31" s="10" t="s">
        <v>237</v>
      </c>
    </row>
    <row r="32" spans="2:35" x14ac:dyDescent="0.15">
      <c r="B32" s="10" t="s">
        <v>238</v>
      </c>
    </row>
    <row r="33" spans="2:19" x14ac:dyDescent="0.15">
      <c r="B33" s="10" t="s">
        <v>239</v>
      </c>
    </row>
    <row r="34" spans="2:19" x14ac:dyDescent="0.15">
      <c r="B34" s="10" t="s">
        <v>53</v>
      </c>
    </row>
    <row r="35" spans="2:19" x14ac:dyDescent="0.15">
      <c r="B35" s="10" t="s">
        <v>234</v>
      </c>
    </row>
    <row r="36" spans="2:19" x14ac:dyDescent="0.15">
      <c r="B36" s="10" t="s">
        <v>230</v>
      </c>
    </row>
    <row r="38" spans="2:19" ht="14.25" thickBot="1" x14ac:dyDescent="0.2">
      <c r="B38" s="1" t="s">
        <v>25</v>
      </c>
    </row>
    <row r="39" spans="2:19" ht="18" customHeight="1" x14ac:dyDescent="0.15">
      <c r="B39" s="96"/>
      <c r="C39" s="97"/>
      <c r="D39" s="97"/>
      <c r="E39" s="97"/>
      <c r="F39" s="97"/>
      <c r="G39" s="97"/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8"/>
    </row>
    <row r="40" spans="2:19" ht="18" customHeight="1" x14ac:dyDescent="0.15">
      <c r="B40" s="102"/>
      <c r="C40" s="103"/>
      <c r="D40" s="103"/>
      <c r="E40" s="103"/>
      <c r="F40" s="103"/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3"/>
      <c r="R40" s="103"/>
      <c r="S40" s="104"/>
    </row>
    <row r="41" spans="2:19" ht="18" customHeight="1" x14ac:dyDescent="0.15">
      <c r="B41" s="102"/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04"/>
    </row>
    <row r="42" spans="2:19" ht="18" customHeight="1" thickBot="1" x14ac:dyDescent="0.2">
      <c r="B42" s="105"/>
      <c r="C42" s="106"/>
      <c r="D42" s="106"/>
      <c r="E42" s="106"/>
      <c r="F42" s="106"/>
      <c r="G42" s="106"/>
      <c r="H42" s="106"/>
      <c r="I42" s="106"/>
      <c r="J42" s="106"/>
      <c r="K42" s="106"/>
      <c r="L42" s="106"/>
      <c r="M42" s="106"/>
      <c r="N42" s="106"/>
      <c r="O42" s="106"/>
      <c r="P42" s="106"/>
      <c r="Q42" s="106"/>
      <c r="R42" s="106"/>
      <c r="S42" s="107"/>
    </row>
  </sheetData>
  <mergeCells count="22">
    <mergeCell ref="B41:S41"/>
    <mergeCell ref="B42:S42"/>
    <mergeCell ref="B1:S1"/>
    <mergeCell ref="I10:N10"/>
    <mergeCell ref="C10:D10"/>
    <mergeCell ref="E10:F10"/>
    <mergeCell ref="G10:H10"/>
    <mergeCell ref="B40:S40"/>
    <mergeCell ref="M11:N11"/>
    <mergeCell ref="B3:D3"/>
    <mergeCell ref="B4:D4"/>
    <mergeCell ref="B5:D5"/>
    <mergeCell ref="B6:D6"/>
    <mergeCell ref="B7:D7"/>
    <mergeCell ref="E3:N3"/>
    <mergeCell ref="E4:N4"/>
    <mergeCell ref="E5:N5"/>
    <mergeCell ref="E6:N6"/>
    <mergeCell ref="E7:N7"/>
    <mergeCell ref="K11:L11"/>
    <mergeCell ref="B39:S39"/>
    <mergeCell ref="O10:R10"/>
  </mergeCells>
  <phoneticPr fontId="1"/>
  <conditionalFormatting sqref="O12:R27">
    <cfRule type="expression" dxfId="1" priority="2">
      <formula>OR(AND($J12="",OR($K12="○",$M12="○")),$C12="")</formula>
    </cfRule>
  </conditionalFormatting>
  <dataValidations count="2">
    <dataValidation type="list" allowBlank="1" showInputMessage="1" showErrorMessage="1" sqref="D2" xr:uid="{7A184B00-9824-41A0-93A2-4DCE03EB418E}">
      <formula1>"1,2,3,4,5,6,7,8,9,10,11,12"</formula1>
    </dataValidation>
    <dataValidation type="list" allowBlank="1" showInputMessage="1" sqref="E7:R7" xr:uid="{0D9B43B7-347E-4809-9FB0-0AFC8FD571F9}">
      <formula1>"要,不要"</formula1>
    </dataValidation>
  </dataValidations>
  <printOptions horizontalCentered="1"/>
  <pageMargins left="0.39370078740157483" right="0.31496062992125984" top="0.55118110236220474" bottom="0.55118110236220474" header="0.31496062992125984" footer="0.31496062992125984"/>
  <pageSetup paperSize="9" scale="69" orientation="landscape" horizontalDpi="90" verticalDpi="90" r:id="rId1"/>
  <ignoredErrors>
    <ignoredError sqref="X12" formula="1"/>
  </ignoredErrors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4C2DB798-1FC7-48D4-98A8-089FF37A71BD}">
          <x14:formula1>
            <xm:f>値!$E$2:$E$8</xm:f>
          </x14:formula1>
          <xm:sqref>G12:G27</xm:sqref>
        </x14:dataValidation>
        <x14:dataValidation type="list" allowBlank="1" showInputMessage="1" showErrorMessage="1" xr:uid="{43D3412F-5F04-4FF3-A383-D54AF2703166}">
          <x14:formula1>
            <xm:f>値!$F$2:$F$4</xm:f>
          </x14:formula1>
          <xm:sqref>L12:L27 N12:N27</xm:sqref>
        </x14:dataValidation>
        <x14:dataValidation type="list" allowBlank="1" showInputMessage="1" showErrorMessage="1" xr:uid="{5F66C855-B218-4712-82C3-62006DBE306A}">
          <x14:formula1>
            <xm:f>値!$C$2:$C$3</xm:f>
          </x14:formula1>
          <xm:sqref>M12:M27 I12:K27</xm:sqref>
        </x14:dataValidation>
        <x14:dataValidation type="list" allowBlank="1" showInputMessage="1" showErrorMessage="1" xr:uid="{17A7C028-42F6-4517-A49C-0C1D289B4558}">
          <x14:formula1>
            <xm:f>値!$A$2:$A$20</xm:f>
          </x14:formula1>
          <xm:sqref>Q3:R3 O3</xm:sqref>
        </x14:dataValidation>
        <x14:dataValidation type="list" allowBlank="1" showInputMessage="1" showErrorMessage="1" xr:uid="{AD55E4A3-7EF8-47A2-8C5B-BDCC64D438D3}">
          <x14:formula1>
            <xm:f>値!$I$2:$I$7</xm:f>
          </x14:formula1>
          <xm:sqref>O12:O27</xm:sqref>
        </x14:dataValidation>
        <x14:dataValidation type="list" allowBlank="1" showInputMessage="1" showErrorMessage="1" xr:uid="{E50124AA-8B16-404F-9B3D-0F2CF9D5AE0F}">
          <x14:formula1>
            <xm:f>値!$M$2:$M$49</xm:f>
          </x14:formula1>
          <xm:sqref>P12:P27</xm:sqref>
        </x14:dataValidation>
        <x14:dataValidation type="list" allowBlank="1" showInputMessage="1" showErrorMessage="1" xr:uid="{1AE03315-AAE9-4BD7-B59A-9A254277C070}">
          <x14:formula1>
            <xm:f>値!$A$2:$A$21</xm:f>
          </x14:formula1>
          <xm:sqref>E3:N3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DADC79-D45C-4F4B-A7CA-08E38A7EE13C}">
  <sheetPr codeName="Sheet3">
    <pageSetUpPr fitToPage="1"/>
  </sheetPr>
  <dimension ref="B1:AI42"/>
  <sheetViews>
    <sheetView view="pageBreakPreview" zoomScale="112" zoomScaleNormal="100" zoomScaleSheetLayoutView="112" workbookViewId="0">
      <selection activeCell="P8" sqref="P8"/>
    </sheetView>
  </sheetViews>
  <sheetFormatPr defaultRowHeight="13.5" x14ac:dyDescent="0.15"/>
  <cols>
    <col min="1" max="1" width="3.125" style="1" customWidth="1"/>
    <col min="2" max="2" width="3.75" style="1" customWidth="1"/>
    <col min="3" max="6" width="11.875" style="1" customWidth="1"/>
    <col min="7" max="7" width="4" style="1" customWidth="1"/>
    <col min="8" max="8" width="9.125" style="1" customWidth="1"/>
    <col min="9" max="10" width="4.375" style="1" customWidth="1"/>
    <col min="11" max="11" width="3.125" style="1" bestFit="1" customWidth="1"/>
    <col min="12" max="12" width="4.875" style="1" bestFit="1" customWidth="1"/>
    <col min="13" max="13" width="3.125" style="1" bestFit="1" customWidth="1"/>
    <col min="14" max="14" width="4.875" style="1" bestFit="1" customWidth="1"/>
    <col min="15" max="15" width="11.875" style="1" customWidth="1"/>
    <col min="16" max="16" width="8.375" style="1" customWidth="1"/>
    <col min="17" max="17" width="11.875" style="1" customWidth="1"/>
    <col min="18" max="18" width="13" style="1" customWidth="1"/>
    <col min="19" max="19" width="30.375" style="1" customWidth="1"/>
    <col min="20" max="20" width="9" style="1"/>
    <col min="21" max="21" width="8.875" style="1" customWidth="1"/>
    <col min="22" max="22" width="4.5" style="1" bestFit="1" customWidth="1"/>
    <col min="23" max="23" width="2.5" style="1" bestFit="1" customWidth="1"/>
    <col min="24" max="25" width="5.25" style="1" bestFit="1" customWidth="1"/>
    <col min="26" max="26" width="2.5" style="1" bestFit="1" customWidth="1"/>
    <col min="27" max="28" width="5.25" style="1" bestFit="1" customWidth="1"/>
    <col min="29" max="29" width="4.125" style="1" customWidth="1"/>
    <col min="30" max="31" width="9" style="1"/>
    <col min="32" max="32" width="5.25" style="1" bestFit="1" customWidth="1"/>
    <col min="33" max="16384" width="9" style="1"/>
  </cols>
  <sheetData>
    <row r="1" spans="2:35" ht="21.75" customHeight="1" x14ac:dyDescent="0.15">
      <c r="B1" s="122" t="s">
        <v>246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</row>
    <row r="2" spans="2:35" s="2" customFormat="1" ht="23.25" customHeight="1" thickBot="1" x14ac:dyDescent="0.45">
      <c r="B2" s="2" t="s">
        <v>250</v>
      </c>
      <c r="D2" s="14" t="s">
        <v>220</v>
      </c>
      <c r="E2" s="15" t="s">
        <v>26</v>
      </c>
    </row>
    <row r="3" spans="2:35" s="2" customFormat="1" ht="21" customHeight="1" x14ac:dyDescent="0.4">
      <c r="B3" s="114" t="s">
        <v>0</v>
      </c>
      <c r="C3" s="115"/>
      <c r="D3" s="115"/>
      <c r="E3" s="120" t="s">
        <v>229</v>
      </c>
      <c r="F3" s="120"/>
      <c r="G3" s="120"/>
      <c r="H3" s="120"/>
      <c r="I3" s="120"/>
      <c r="J3" s="120"/>
      <c r="K3" s="120"/>
      <c r="L3" s="120"/>
      <c r="M3" s="120"/>
      <c r="N3" s="121"/>
      <c r="O3" s="59"/>
      <c r="P3" s="87" t="str">
        <f>IF(COUNTA($I$12:$I$27)&lt;&gt;1, "！ 主将を1名決めてください。", "")</f>
        <v/>
      </c>
      <c r="Q3" s="59"/>
      <c r="R3" s="59"/>
    </row>
    <row r="4" spans="2:35" s="2" customFormat="1" ht="16.5" customHeight="1" x14ac:dyDescent="0.4">
      <c r="B4" s="116" t="s">
        <v>4</v>
      </c>
      <c r="C4" s="117"/>
      <c r="D4" s="117"/>
      <c r="E4" s="89" t="s">
        <v>60</v>
      </c>
      <c r="F4" s="89"/>
      <c r="G4" s="89"/>
      <c r="H4" s="89"/>
      <c r="I4" s="89"/>
      <c r="J4" s="89"/>
      <c r="K4" s="89"/>
      <c r="L4" s="89"/>
      <c r="M4" s="89"/>
      <c r="N4" s="90"/>
      <c r="O4" s="59"/>
      <c r="P4" s="88" t="str">
        <f>IF(OR(COUNTIF($J$12:$J$27,"○")&lt; 3,COUNTA($J$12:$J$27)&gt;8), "！ 選手は3名以上8名以下です。", "")</f>
        <v/>
      </c>
      <c r="Q4" s="59"/>
      <c r="R4" s="59"/>
    </row>
    <row r="5" spans="2:35" s="2" customFormat="1" ht="16.5" customHeight="1" x14ac:dyDescent="0.4">
      <c r="B5" s="116" t="s">
        <v>1</v>
      </c>
      <c r="C5" s="117"/>
      <c r="D5" s="117"/>
      <c r="E5" s="89" t="s">
        <v>61</v>
      </c>
      <c r="F5" s="89"/>
      <c r="G5" s="89"/>
      <c r="H5" s="89"/>
      <c r="I5" s="89"/>
      <c r="J5" s="89"/>
      <c r="K5" s="89"/>
      <c r="L5" s="89"/>
      <c r="M5" s="89"/>
      <c r="N5" s="90"/>
      <c r="O5" s="59"/>
      <c r="P5" s="88" t="str">
        <f>IF(SUM($AB$12:$AB$27)&lt;2, "！ 技術役員を2名以上(1日1名以上)、指定してください。", "")</f>
        <v/>
      </c>
      <c r="Q5" s="59"/>
      <c r="R5" s="59"/>
    </row>
    <row r="6" spans="2:35" s="2" customFormat="1" ht="16.5" customHeight="1" x14ac:dyDescent="0.4">
      <c r="B6" s="116" t="s">
        <v>2</v>
      </c>
      <c r="C6" s="117"/>
      <c r="D6" s="117"/>
      <c r="E6" s="91" t="s">
        <v>59</v>
      </c>
      <c r="F6" s="89"/>
      <c r="G6" s="89"/>
      <c r="H6" s="89"/>
      <c r="I6" s="89"/>
      <c r="J6" s="89"/>
      <c r="K6" s="89"/>
      <c r="L6" s="89"/>
      <c r="M6" s="89"/>
      <c r="N6" s="90"/>
      <c r="O6" s="59"/>
      <c r="P6" s="88" t="str">
        <f>IF(SUM($Y$12:$Y$27)&lt;2, "！ 派遣役員として従事できる方を2名以上(1日1名以上)、指定してください。", "")</f>
        <v/>
      </c>
      <c r="Q6" s="59"/>
      <c r="R6" s="59"/>
    </row>
    <row r="7" spans="2:35" s="2" customFormat="1" ht="16.5" customHeight="1" thickBot="1" x14ac:dyDescent="0.45">
      <c r="B7" s="118" t="s">
        <v>3</v>
      </c>
      <c r="C7" s="119"/>
      <c r="D7" s="119"/>
      <c r="E7" s="92" t="s">
        <v>58</v>
      </c>
      <c r="F7" s="92"/>
      <c r="G7" s="92"/>
      <c r="H7" s="92"/>
      <c r="I7" s="92"/>
      <c r="J7" s="92"/>
      <c r="K7" s="92"/>
      <c r="L7" s="92"/>
      <c r="M7" s="92"/>
      <c r="N7" s="93"/>
      <c r="O7" s="61"/>
      <c r="P7" s="88" t="str">
        <f>IF(SUM($AD$12:$AD$27)&gt;0, "！ 役員情報を入力してください。", "")</f>
        <v/>
      </c>
      <c r="Q7" s="61"/>
      <c r="R7" s="61"/>
    </row>
    <row r="8" spans="2:35" ht="15.75" customHeight="1" x14ac:dyDescent="0.15">
      <c r="P8" s="88" t="str">
        <f>IF(SUM($V$12:$V$27)&gt;0, "！ 派遣役員と技術役員について、同じ日の重複はできません。。", "")</f>
        <v/>
      </c>
    </row>
    <row r="9" spans="2:35" ht="15.75" customHeight="1" thickBot="1" x14ac:dyDescent="0.2">
      <c r="B9" s="3" t="s">
        <v>28</v>
      </c>
    </row>
    <row r="10" spans="2:35" s="2" customFormat="1" ht="15.75" customHeight="1" x14ac:dyDescent="0.4">
      <c r="B10" s="34"/>
      <c r="C10" s="109" t="s">
        <v>5</v>
      </c>
      <c r="D10" s="111"/>
      <c r="E10" s="109" t="s">
        <v>8</v>
      </c>
      <c r="F10" s="111"/>
      <c r="G10" s="109" t="s">
        <v>9</v>
      </c>
      <c r="H10" s="111"/>
      <c r="I10" s="109" t="s">
        <v>10</v>
      </c>
      <c r="J10" s="110"/>
      <c r="K10" s="110"/>
      <c r="L10" s="110"/>
      <c r="M10" s="110"/>
      <c r="N10" s="111"/>
      <c r="O10" s="99" t="s">
        <v>240</v>
      </c>
      <c r="P10" s="100"/>
      <c r="Q10" s="100"/>
      <c r="R10" s="101"/>
      <c r="S10" s="69" t="s">
        <v>29</v>
      </c>
      <c r="W10" s="60" t="s">
        <v>49</v>
      </c>
      <c r="X10" s="60"/>
      <c r="Y10" s="60"/>
      <c r="Z10" s="60" t="s">
        <v>233</v>
      </c>
      <c r="AA10" s="60"/>
      <c r="AB10" s="60"/>
    </row>
    <row r="11" spans="2:35" s="2" customFormat="1" ht="24.75" customHeight="1" thickBot="1" x14ac:dyDescent="0.45">
      <c r="B11" s="35"/>
      <c r="C11" s="8" t="s">
        <v>6</v>
      </c>
      <c r="D11" s="9" t="s">
        <v>7</v>
      </c>
      <c r="E11" s="46" t="s">
        <v>56</v>
      </c>
      <c r="F11" s="47" t="s">
        <v>57</v>
      </c>
      <c r="G11" s="8" t="s">
        <v>55</v>
      </c>
      <c r="H11" s="9" t="s">
        <v>11</v>
      </c>
      <c r="I11" s="36" t="s">
        <v>12</v>
      </c>
      <c r="J11" s="52" t="s">
        <v>13</v>
      </c>
      <c r="K11" s="94" t="s">
        <v>27</v>
      </c>
      <c r="L11" s="95"/>
      <c r="M11" s="112" t="s">
        <v>233</v>
      </c>
      <c r="N11" s="113"/>
      <c r="O11" s="62" t="s">
        <v>112</v>
      </c>
      <c r="P11" s="63" t="s">
        <v>217</v>
      </c>
      <c r="Q11" s="63" t="s">
        <v>218</v>
      </c>
      <c r="R11" s="65" t="s">
        <v>122</v>
      </c>
      <c r="S11" s="70" t="s">
        <v>30</v>
      </c>
      <c r="V11" s="64" t="s">
        <v>252</v>
      </c>
      <c r="W11" s="86" t="s">
        <v>50</v>
      </c>
      <c r="X11" s="86" t="s">
        <v>51</v>
      </c>
      <c r="Y11" s="86" t="s">
        <v>52</v>
      </c>
      <c r="Z11" s="86" t="s">
        <v>50</v>
      </c>
      <c r="AA11" s="86" t="s">
        <v>51</v>
      </c>
      <c r="AB11" s="86" t="s">
        <v>52</v>
      </c>
      <c r="AD11" s="60" t="s">
        <v>112</v>
      </c>
      <c r="AF11" s="60" t="s">
        <v>12</v>
      </c>
      <c r="AG11" s="60" t="s">
        <v>13</v>
      </c>
      <c r="AH11" s="60" t="s">
        <v>27</v>
      </c>
      <c r="AI11" s="60" t="s">
        <v>233</v>
      </c>
    </row>
    <row r="12" spans="2:35" s="2" customFormat="1" ht="18" customHeight="1" x14ac:dyDescent="0.4">
      <c r="B12" s="11">
        <v>1</v>
      </c>
      <c r="C12" s="16" t="s">
        <v>63</v>
      </c>
      <c r="D12" s="17" t="s">
        <v>64</v>
      </c>
      <c r="E12" s="18" t="s">
        <v>171</v>
      </c>
      <c r="F12" s="19" t="s">
        <v>172</v>
      </c>
      <c r="G12" s="37" t="s">
        <v>62</v>
      </c>
      <c r="H12" s="49" t="s">
        <v>173</v>
      </c>
      <c r="I12" s="4"/>
      <c r="J12" s="29"/>
      <c r="K12" s="29" t="s">
        <v>23</v>
      </c>
      <c r="L12" s="28" t="s">
        <v>21</v>
      </c>
      <c r="M12" s="29"/>
      <c r="N12" s="5"/>
      <c r="O12" s="53" t="s">
        <v>113</v>
      </c>
      <c r="P12" s="56" t="s">
        <v>135</v>
      </c>
      <c r="Q12" s="56" t="s">
        <v>211</v>
      </c>
      <c r="R12" s="66" t="s">
        <v>212</v>
      </c>
      <c r="S12" s="71" t="s">
        <v>109</v>
      </c>
      <c r="V12" s="2">
        <f>IF(AND(K12&lt;&gt;"", M12&lt;&gt;"",OR(L12=N12,X12+AA12&gt;2)),1,0)</f>
        <v>0</v>
      </c>
      <c r="W12" s="60">
        <f>IFERROR(VLOOKUP(K12,値!$C$2:$D$3,2,FALSE),0)</f>
        <v>1</v>
      </c>
      <c r="X12" s="60">
        <f>IFERROR(VLOOKUP(L12,値!$F$2:$G$4,2,FALSE),0)</f>
        <v>2</v>
      </c>
      <c r="Y12" s="60">
        <f>W12*X12</f>
        <v>2</v>
      </c>
      <c r="Z12" s="60">
        <f>IFERROR(VLOOKUP(M12,値!$C$2:$D$3,2,FALSE),0)</f>
        <v>0</v>
      </c>
      <c r="AA12" s="60">
        <f>IFERROR(VLOOKUP(N12,値!$F$2:$G$4,2,FALSE),0)</f>
        <v>0</v>
      </c>
      <c r="AB12" s="60">
        <f>Z12*AA12</f>
        <v>0</v>
      </c>
      <c r="AD12" s="60">
        <f t="shared" ref="AD12:AD27" si="0">IF(AND(J12="",Y12+AB12&gt;0,OR(O12="",AND(P12="",R12=""))),1,0)</f>
        <v>0</v>
      </c>
      <c r="AF12" s="60" t="str">
        <f>IF(I12="○",$B12,"")</f>
        <v/>
      </c>
      <c r="AG12" s="60" t="str">
        <f>IF(J12="○",$B12,"")</f>
        <v/>
      </c>
      <c r="AH12" s="60">
        <f>IF(K12="○",$B12,"")</f>
        <v>1</v>
      </c>
      <c r="AI12" s="60" t="str">
        <f>IF(M12="○",$B12,"")</f>
        <v/>
      </c>
    </row>
    <row r="13" spans="2:35" s="2" customFormat="1" ht="18" customHeight="1" x14ac:dyDescent="0.4">
      <c r="B13" s="12">
        <v>2</v>
      </c>
      <c r="C13" s="20" t="s">
        <v>65</v>
      </c>
      <c r="D13" s="21" t="s">
        <v>66</v>
      </c>
      <c r="E13" s="22" t="s">
        <v>174</v>
      </c>
      <c r="F13" s="23" t="s">
        <v>175</v>
      </c>
      <c r="G13" s="38" t="s">
        <v>62</v>
      </c>
      <c r="H13" s="50" t="s">
        <v>90</v>
      </c>
      <c r="I13" s="6"/>
      <c r="J13" s="31"/>
      <c r="K13" s="31"/>
      <c r="L13" s="30"/>
      <c r="M13" s="31"/>
      <c r="N13" s="7"/>
      <c r="O13" s="54"/>
      <c r="P13" s="57"/>
      <c r="Q13" s="57"/>
      <c r="R13" s="67"/>
      <c r="S13" s="72" t="s">
        <v>108</v>
      </c>
      <c r="V13" s="2">
        <f t="shared" ref="V13:V27" si="1">IF(AND(K13&lt;&gt;"", M13&lt;&gt;"",OR(L13=N13,X13+AA13&gt;2)),1,0)</f>
        <v>0</v>
      </c>
      <c r="W13" s="60">
        <f>IFERROR(VLOOKUP(K13,値!$C$2:$D$3,2,FALSE),0)</f>
        <v>0</v>
      </c>
      <c r="X13" s="60">
        <f>IFERROR(VLOOKUP(L13,値!$F$2:$G$4,2,FALSE),0)</f>
        <v>0</v>
      </c>
      <c r="Y13" s="60">
        <f t="shared" ref="Y13:Y27" si="2">W13*X13</f>
        <v>0</v>
      </c>
      <c r="Z13" s="60">
        <f>IFERROR(VLOOKUP(M13,値!$C$2:$D$3,2,FALSE),0)</f>
        <v>0</v>
      </c>
      <c r="AA13" s="60">
        <f>IFERROR(VLOOKUP(N13,値!$F$2:$G$4,2,FALSE),0)</f>
        <v>0</v>
      </c>
      <c r="AB13" s="60">
        <f t="shared" ref="AB13:AB27" si="3">Z13*AA13</f>
        <v>0</v>
      </c>
      <c r="AD13" s="60">
        <f t="shared" si="0"/>
        <v>0</v>
      </c>
      <c r="AF13" s="60" t="str">
        <f t="shared" ref="AF13:AH27" si="4">IF(I13="○",$B13,"")</f>
        <v/>
      </c>
      <c r="AG13" s="60" t="str">
        <f t="shared" si="4"/>
        <v/>
      </c>
      <c r="AH13" s="60" t="str">
        <f t="shared" si="4"/>
        <v/>
      </c>
      <c r="AI13" s="60" t="str">
        <f t="shared" ref="AI13:AI27" si="5">IF(M13="○",$B13,"")</f>
        <v/>
      </c>
    </row>
    <row r="14" spans="2:35" s="2" customFormat="1" ht="18" customHeight="1" x14ac:dyDescent="0.4">
      <c r="B14" s="12">
        <v>3</v>
      </c>
      <c r="C14" s="20" t="s">
        <v>67</v>
      </c>
      <c r="D14" s="21" t="s">
        <v>68</v>
      </c>
      <c r="E14" s="22" t="s">
        <v>176</v>
      </c>
      <c r="F14" s="23" t="s">
        <v>177</v>
      </c>
      <c r="G14" s="38" t="s">
        <v>62</v>
      </c>
      <c r="H14" s="50" t="s">
        <v>91</v>
      </c>
      <c r="I14" s="6"/>
      <c r="J14" s="31" t="s">
        <v>23</v>
      </c>
      <c r="K14" s="31"/>
      <c r="L14" s="30"/>
      <c r="M14" s="31" t="s">
        <v>23</v>
      </c>
      <c r="N14" s="7" t="s">
        <v>248</v>
      </c>
      <c r="O14" s="54"/>
      <c r="P14" s="57"/>
      <c r="Q14" s="57"/>
      <c r="R14" s="67"/>
      <c r="S14" s="72"/>
      <c r="V14" s="2">
        <f t="shared" si="1"/>
        <v>0</v>
      </c>
      <c r="W14" s="60">
        <f>IFERROR(VLOOKUP(K14,値!$C$2:$D$3,2,FALSE),0)</f>
        <v>0</v>
      </c>
      <c r="X14" s="60">
        <f>IFERROR(VLOOKUP(L14,値!$F$2:$G$4,2,FALSE),0)</f>
        <v>0</v>
      </c>
      <c r="Y14" s="60">
        <f t="shared" si="2"/>
        <v>0</v>
      </c>
      <c r="Z14" s="60">
        <f>IFERROR(VLOOKUP(M14,値!$C$2:$D$3,2,FALSE),0)</f>
        <v>1</v>
      </c>
      <c r="AA14" s="60">
        <f>IFERROR(VLOOKUP(N14,値!$F$2:$G$4,2,FALSE),0)</f>
        <v>1</v>
      </c>
      <c r="AB14" s="60">
        <f t="shared" si="3"/>
        <v>1</v>
      </c>
      <c r="AD14" s="60">
        <f t="shared" si="0"/>
        <v>0</v>
      </c>
      <c r="AF14" s="60" t="str">
        <f t="shared" si="4"/>
        <v/>
      </c>
      <c r="AG14" s="60">
        <f t="shared" si="4"/>
        <v>3</v>
      </c>
      <c r="AH14" s="60" t="str">
        <f t="shared" si="4"/>
        <v/>
      </c>
      <c r="AI14" s="60">
        <f t="shared" si="5"/>
        <v>3</v>
      </c>
    </row>
    <row r="15" spans="2:35" s="2" customFormat="1" ht="18" customHeight="1" x14ac:dyDescent="0.4">
      <c r="B15" s="12">
        <v>4</v>
      </c>
      <c r="C15" s="20" t="s">
        <v>69</v>
      </c>
      <c r="D15" s="21" t="s">
        <v>70</v>
      </c>
      <c r="E15" s="22" t="s">
        <v>178</v>
      </c>
      <c r="F15" s="23" t="s">
        <v>179</v>
      </c>
      <c r="G15" s="38" t="s">
        <v>62</v>
      </c>
      <c r="H15" s="50" t="s">
        <v>92</v>
      </c>
      <c r="I15" s="6" t="s">
        <v>23</v>
      </c>
      <c r="J15" s="31"/>
      <c r="K15" s="40"/>
      <c r="L15" s="41"/>
      <c r="M15" s="31"/>
      <c r="N15" s="7"/>
      <c r="O15" s="54"/>
      <c r="P15" s="57"/>
      <c r="Q15" s="57"/>
      <c r="R15" s="67"/>
      <c r="S15" s="72" t="s">
        <v>208</v>
      </c>
      <c r="V15" s="2">
        <f t="shared" si="1"/>
        <v>0</v>
      </c>
      <c r="W15" s="60">
        <f>IFERROR(VLOOKUP(K15,値!$C$2:$D$3,2,FALSE),0)</f>
        <v>0</v>
      </c>
      <c r="X15" s="60">
        <f>IFERROR(VLOOKUP(L15,値!$F$2:$G$4,2,FALSE),0)</f>
        <v>0</v>
      </c>
      <c r="Y15" s="60">
        <f t="shared" si="2"/>
        <v>0</v>
      </c>
      <c r="Z15" s="60">
        <f>IFERROR(VLOOKUP(M15,値!$C$2:$D$3,2,FALSE),0)</f>
        <v>0</v>
      </c>
      <c r="AA15" s="60">
        <f>IFERROR(VLOOKUP(N15,値!$F$2:$G$4,2,FALSE),0)</f>
        <v>0</v>
      </c>
      <c r="AB15" s="60">
        <f t="shared" si="3"/>
        <v>0</v>
      </c>
      <c r="AD15" s="60">
        <f t="shared" si="0"/>
        <v>0</v>
      </c>
      <c r="AF15" s="60">
        <f t="shared" si="4"/>
        <v>4</v>
      </c>
      <c r="AG15" s="60" t="str">
        <f t="shared" si="4"/>
        <v/>
      </c>
      <c r="AH15" s="60" t="str">
        <f t="shared" si="4"/>
        <v/>
      </c>
      <c r="AI15" s="60" t="str">
        <f t="shared" si="5"/>
        <v/>
      </c>
    </row>
    <row r="16" spans="2:35" s="2" customFormat="1" ht="18" customHeight="1" x14ac:dyDescent="0.4">
      <c r="B16" s="12">
        <v>5</v>
      </c>
      <c r="C16" s="20" t="s">
        <v>71</v>
      </c>
      <c r="D16" s="21" t="s">
        <v>72</v>
      </c>
      <c r="E16" s="22" t="s">
        <v>180</v>
      </c>
      <c r="F16" s="23" t="s">
        <v>181</v>
      </c>
      <c r="G16" s="38" t="s">
        <v>62</v>
      </c>
      <c r="H16" s="50" t="s">
        <v>93</v>
      </c>
      <c r="I16" s="6"/>
      <c r="J16" s="31"/>
      <c r="K16" s="42" t="s">
        <v>23</v>
      </c>
      <c r="L16" s="43" t="s">
        <v>249</v>
      </c>
      <c r="M16" s="31" t="s">
        <v>23</v>
      </c>
      <c r="N16" s="7" t="s">
        <v>248</v>
      </c>
      <c r="O16" s="54" t="s">
        <v>115</v>
      </c>
      <c r="P16" s="57" t="s">
        <v>135</v>
      </c>
      <c r="Q16" s="57" t="s">
        <v>213</v>
      </c>
      <c r="R16" s="67" t="s">
        <v>214</v>
      </c>
      <c r="S16" s="72" t="s">
        <v>209</v>
      </c>
      <c r="V16" s="2">
        <f t="shared" si="1"/>
        <v>0</v>
      </c>
      <c r="W16" s="60">
        <f>IFERROR(VLOOKUP(K16,値!$C$2:$D$3,2,FALSE),0)</f>
        <v>1</v>
      </c>
      <c r="X16" s="60">
        <f>IFERROR(VLOOKUP(L16,値!$F$2:$G$4,2,FALSE),0)</f>
        <v>1</v>
      </c>
      <c r="Y16" s="60">
        <f t="shared" si="2"/>
        <v>1</v>
      </c>
      <c r="Z16" s="60">
        <f>IFERROR(VLOOKUP(M16,値!$C$2:$D$3,2,FALSE),0)</f>
        <v>1</v>
      </c>
      <c r="AA16" s="60">
        <f>IFERROR(VLOOKUP(N16,値!$F$2:$G$4,2,FALSE),0)</f>
        <v>1</v>
      </c>
      <c r="AB16" s="60">
        <f t="shared" si="3"/>
        <v>1</v>
      </c>
      <c r="AD16" s="60">
        <f t="shared" si="0"/>
        <v>0</v>
      </c>
      <c r="AF16" s="60" t="str">
        <f t="shared" si="4"/>
        <v/>
      </c>
      <c r="AG16" s="60" t="str">
        <f t="shared" si="4"/>
        <v/>
      </c>
      <c r="AH16" s="60">
        <f t="shared" si="4"/>
        <v>5</v>
      </c>
      <c r="AI16" s="60">
        <f t="shared" si="5"/>
        <v>5</v>
      </c>
    </row>
    <row r="17" spans="2:35" s="2" customFormat="1" ht="18" customHeight="1" x14ac:dyDescent="0.4">
      <c r="B17" s="12">
        <v>6</v>
      </c>
      <c r="C17" s="20" t="s">
        <v>87</v>
      </c>
      <c r="D17" s="21" t="s">
        <v>73</v>
      </c>
      <c r="E17" s="22" t="s">
        <v>87</v>
      </c>
      <c r="F17" s="23" t="s">
        <v>73</v>
      </c>
      <c r="G17" s="38" t="s">
        <v>62</v>
      </c>
      <c r="H17" s="50" t="s">
        <v>94</v>
      </c>
      <c r="I17" s="6"/>
      <c r="J17" s="31" t="s">
        <v>23</v>
      </c>
      <c r="K17" s="44"/>
      <c r="L17" s="45"/>
      <c r="M17" s="31"/>
      <c r="N17" s="7"/>
      <c r="O17" s="54"/>
      <c r="P17" s="57"/>
      <c r="Q17" s="57"/>
      <c r="R17" s="67"/>
      <c r="S17" s="72"/>
      <c r="V17" s="2">
        <f t="shared" si="1"/>
        <v>0</v>
      </c>
      <c r="W17" s="60">
        <f>IFERROR(VLOOKUP(K17,値!$C$2:$D$3,2,FALSE),0)</f>
        <v>0</v>
      </c>
      <c r="X17" s="60">
        <f>IFERROR(VLOOKUP(L17,値!$F$2:$G$4,2,FALSE),0)</f>
        <v>0</v>
      </c>
      <c r="Y17" s="60">
        <f t="shared" si="2"/>
        <v>0</v>
      </c>
      <c r="Z17" s="60">
        <f>IFERROR(VLOOKUP(M17,値!$C$2:$D$3,2,FALSE),0)</f>
        <v>0</v>
      </c>
      <c r="AA17" s="60">
        <f>IFERROR(VLOOKUP(N17,値!$F$2:$G$4,2,FALSE),0)</f>
        <v>0</v>
      </c>
      <c r="AB17" s="60">
        <f t="shared" si="3"/>
        <v>0</v>
      </c>
      <c r="AD17" s="60">
        <f t="shared" si="0"/>
        <v>0</v>
      </c>
      <c r="AF17" s="60" t="str">
        <f t="shared" si="4"/>
        <v/>
      </c>
      <c r="AG17" s="60">
        <f t="shared" si="4"/>
        <v>6</v>
      </c>
      <c r="AH17" s="60" t="str">
        <f t="shared" si="4"/>
        <v/>
      </c>
      <c r="AI17" s="60" t="str">
        <f t="shared" si="5"/>
        <v/>
      </c>
    </row>
    <row r="18" spans="2:35" s="2" customFormat="1" ht="18" customHeight="1" x14ac:dyDescent="0.4">
      <c r="B18" s="12">
        <v>7</v>
      </c>
      <c r="C18" s="20" t="s">
        <v>88</v>
      </c>
      <c r="D18" s="21" t="s">
        <v>74</v>
      </c>
      <c r="E18" s="22" t="s">
        <v>88</v>
      </c>
      <c r="F18" s="23" t="s">
        <v>74</v>
      </c>
      <c r="G18" s="38" t="s">
        <v>62</v>
      </c>
      <c r="H18" s="50" t="s">
        <v>95</v>
      </c>
      <c r="I18" s="6"/>
      <c r="J18" s="31" t="s">
        <v>23</v>
      </c>
      <c r="K18" s="31"/>
      <c r="L18" s="30"/>
      <c r="M18" s="31" t="s">
        <v>23</v>
      </c>
      <c r="N18" s="7" t="s">
        <v>21</v>
      </c>
      <c r="O18" s="54"/>
      <c r="P18" s="57"/>
      <c r="Q18" s="57"/>
      <c r="R18" s="67"/>
      <c r="S18" s="72"/>
      <c r="V18" s="2">
        <f t="shared" si="1"/>
        <v>0</v>
      </c>
      <c r="W18" s="60">
        <f>IFERROR(VLOOKUP(K18,値!$C$2:$D$3,2,FALSE),0)</f>
        <v>0</v>
      </c>
      <c r="X18" s="60">
        <f>IFERROR(VLOOKUP(L18,値!$F$2:$G$4,2,FALSE),0)</f>
        <v>0</v>
      </c>
      <c r="Y18" s="60">
        <f t="shared" si="2"/>
        <v>0</v>
      </c>
      <c r="Z18" s="60">
        <f>IFERROR(VLOOKUP(M18,値!$C$2:$D$3,2,FALSE),0)</f>
        <v>1</v>
      </c>
      <c r="AA18" s="60">
        <f>IFERROR(VLOOKUP(N18,値!$F$2:$G$4,2,FALSE),0)</f>
        <v>2</v>
      </c>
      <c r="AB18" s="60">
        <f t="shared" si="3"/>
        <v>2</v>
      </c>
      <c r="AD18" s="60">
        <f t="shared" si="0"/>
        <v>0</v>
      </c>
      <c r="AF18" s="60" t="str">
        <f t="shared" si="4"/>
        <v/>
      </c>
      <c r="AG18" s="60">
        <f t="shared" si="4"/>
        <v>7</v>
      </c>
      <c r="AH18" s="60" t="str">
        <f t="shared" si="4"/>
        <v/>
      </c>
      <c r="AI18" s="60">
        <f t="shared" si="5"/>
        <v>7</v>
      </c>
    </row>
    <row r="19" spans="2:35" s="2" customFormat="1" ht="18" customHeight="1" x14ac:dyDescent="0.4">
      <c r="B19" s="12">
        <v>8</v>
      </c>
      <c r="C19" s="20" t="s">
        <v>75</v>
      </c>
      <c r="D19" s="21" t="s">
        <v>76</v>
      </c>
      <c r="E19" s="22" t="s">
        <v>182</v>
      </c>
      <c r="F19" s="23" t="s">
        <v>183</v>
      </c>
      <c r="G19" s="38" t="s">
        <v>62</v>
      </c>
      <c r="H19" s="50" t="s">
        <v>96</v>
      </c>
      <c r="I19" s="6"/>
      <c r="J19" s="31" t="s">
        <v>23</v>
      </c>
      <c r="K19" s="31"/>
      <c r="L19" s="30"/>
      <c r="M19" s="31"/>
      <c r="N19" s="7"/>
      <c r="O19" s="54"/>
      <c r="P19" s="57"/>
      <c r="Q19" s="57"/>
      <c r="R19" s="67"/>
      <c r="S19" s="72"/>
      <c r="V19" s="2">
        <f t="shared" si="1"/>
        <v>0</v>
      </c>
      <c r="W19" s="60">
        <f>IFERROR(VLOOKUP(K19,値!$C$2:$D$3,2,FALSE),0)</f>
        <v>0</v>
      </c>
      <c r="X19" s="60">
        <f>IFERROR(VLOOKUP(L19,値!$F$2:$G$4,2,FALSE),0)</f>
        <v>0</v>
      </c>
      <c r="Y19" s="60">
        <f t="shared" si="2"/>
        <v>0</v>
      </c>
      <c r="Z19" s="60">
        <f>IFERROR(VLOOKUP(M19,値!$C$2:$D$3,2,FALSE),0)</f>
        <v>0</v>
      </c>
      <c r="AA19" s="60">
        <f>IFERROR(VLOOKUP(N19,値!$F$2:$G$4,2,FALSE),0)</f>
        <v>0</v>
      </c>
      <c r="AB19" s="60">
        <f t="shared" si="3"/>
        <v>0</v>
      </c>
      <c r="AD19" s="60">
        <f t="shared" si="0"/>
        <v>0</v>
      </c>
      <c r="AF19" s="60" t="str">
        <f t="shared" si="4"/>
        <v/>
      </c>
      <c r="AG19" s="60">
        <f t="shared" si="4"/>
        <v>8</v>
      </c>
      <c r="AH19" s="60" t="str">
        <f t="shared" si="4"/>
        <v/>
      </c>
      <c r="AI19" s="60" t="str">
        <f t="shared" si="5"/>
        <v/>
      </c>
    </row>
    <row r="20" spans="2:35" s="2" customFormat="1" ht="18" customHeight="1" x14ac:dyDescent="0.4">
      <c r="B20" s="12">
        <v>9</v>
      </c>
      <c r="C20" s="20" t="s">
        <v>77</v>
      </c>
      <c r="D20" s="21" t="s">
        <v>78</v>
      </c>
      <c r="E20" s="22" t="s">
        <v>184</v>
      </c>
      <c r="F20" s="23" t="s">
        <v>185</v>
      </c>
      <c r="G20" s="38" t="s">
        <v>62</v>
      </c>
      <c r="H20" s="50" t="s">
        <v>97</v>
      </c>
      <c r="I20" s="6"/>
      <c r="J20" s="31"/>
      <c r="K20" s="31"/>
      <c r="L20" s="30"/>
      <c r="M20" s="31"/>
      <c r="N20" s="7"/>
      <c r="O20" s="54"/>
      <c r="P20" s="57"/>
      <c r="Q20" s="57"/>
      <c r="R20" s="67"/>
      <c r="S20" s="72" t="s">
        <v>103</v>
      </c>
      <c r="V20" s="2">
        <f t="shared" si="1"/>
        <v>0</v>
      </c>
      <c r="W20" s="60">
        <f>IFERROR(VLOOKUP(K20,値!$C$2:$D$3,2,FALSE),0)</f>
        <v>0</v>
      </c>
      <c r="X20" s="60">
        <f>IFERROR(VLOOKUP(L20,値!$F$2:$G$4,2,FALSE),0)</f>
        <v>0</v>
      </c>
      <c r="Y20" s="60">
        <f t="shared" si="2"/>
        <v>0</v>
      </c>
      <c r="Z20" s="60">
        <f>IFERROR(VLOOKUP(M20,値!$C$2:$D$3,2,FALSE),0)</f>
        <v>0</v>
      </c>
      <c r="AA20" s="60">
        <f>IFERROR(VLOOKUP(N20,値!$F$2:$G$4,2,FALSE),0)</f>
        <v>0</v>
      </c>
      <c r="AB20" s="60">
        <f t="shared" si="3"/>
        <v>0</v>
      </c>
      <c r="AD20" s="60">
        <f t="shared" si="0"/>
        <v>0</v>
      </c>
      <c r="AF20" s="60" t="str">
        <f t="shared" si="4"/>
        <v/>
      </c>
      <c r="AG20" s="60" t="str">
        <f t="shared" si="4"/>
        <v/>
      </c>
      <c r="AH20" s="60" t="str">
        <f t="shared" si="4"/>
        <v/>
      </c>
      <c r="AI20" s="60" t="str">
        <f t="shared" si="5"/>
        <v/>
      </c>
    </row>
    <row r="21" spans="2:35" s="2" customFormat="1" ht="18" customHeight="1" x14ac:dyDescent="0.4">
      <c r="B21" s="12">
        <v>10</v>
      </c>
      <c r="C21" s="20" t="s">
        <v>79</v>
      </c>
      <c r="D21" s="21" t="s">
        <v>80</v>
      </c>
      <c r="E21" s="22" t="s">
        <v>186</v>
      </c>
      <c r="F21" s="23" t="s">
        <v>187</v>
      </c>
      <c r="G21" s="38" t="s">
        <v>188</v>
      </c>
      <c r="H21" s="50" t="s">
        <v>98</v>
      </c>
      <c r="I21" s="6"/>
      <c r="J21" s="31"/>
      <c r="K21" s="31"/>
      <c r="L21" s="30"/>
      <c r="M21" s="31"/>
      <c r="N21" s="7"/>
      <c r="O21" s="54"/>
      <c r="P21" s="57"/>
      <c r="Q21" s="57"/>
      <c r="R21" s="67"/>
      <c r="S21" s="72" t="s">
        <v>210</v>
      </c>
      <c r="V21" s="2">
        <f t="shared" si="1"/>
        <v>0</v>
      </c>
      <c r="W21" s="60">
        <f>IFERROR(VLOOKUP(K21,値!$C$2:$D$3,2,FALSE),0)</f>
        <v>0</v>
      </c>
      <c r="X21" s="60">
        <f>IFERROR(VLOOKUP(L21,値!$F$2:$G$4,2,FALSE),0)</f>
        <v>0</v>
      </c>
      <c r="Y21" s="60">
        <f t="shared" si="2"/>
        <v>0</v>
      </c>
      <c r="Z21" s="60">
        <f>IFERROR(VLOOKUP(M21,値!$C$2:$D$3,2,FALSE),0)</f>
        <v>0</v>
      </c>
      <c r="AA21" s="60">
        <f>IFERROR(VLOOKUP(N21,値!$F$2:$G$4,2,FALSE),0)</f>
        <v>0</v>
      </c>
      <c r="AB21" s="60">
        <f t="shared" si="3"/>
        <v>0</v>
      </c>
      <c r="AD21" s="60">
        <f t="shared" si="0"/>
        <v>0</v>
      </c>
      <c r="AF21" s="60" t="str">
        <f t="shared" si="4"/>
        <v/>
      </c>
      <c r="AG21" s="60" t="str">
        <f t="shared" si="4"/>
        <v/>
      </c>
      <c r="AH21" s="60" t="str">
        <f t="shared" si="4"/>
        <v/>
      </c>
      <c r="AI21" s="60" t="str">
        <f t="shared" si="5"/>
        <v/>
      </c>
    </row>
    <row r="22" spans="2:35" s="2" customFormat="1" ht="18" customHeight="1" x14ac:dyDescent="0.4">
      <c r="B22" s="12">
        <v>11</v>
      </c>
      <c r="C22" s="20" t="s">
        <v>81</v>
      </c>
      <c r="D22" s="21" t="s">
        <v>82</v>
      </c>
      <c r="E22" s="22" t="s">
        <v>189</v>
      </c>
      <c r="F22" s="23" t="s">
        <v>190</v>
      </c>
      <c r="G22" s="38" t="s">
        <v>188</v>
      </c>
      <c r="H22" s="50" t="s">
        <v>89</v>
      </c>
      <c r="I22" s="6"/>
      <c r="J22" s="31"/>
      <c r="K22" s="31" t="s">
        <v>23</v>
      </c>
      <c r="L22" s="30" t="s">
        <v>248</v>
      </c>
      <c r="M22" s="31" t="s">
        <v>23</v>
      </c>
      <c r="N22" s="7" t="s">
        <v>249</v>
      </c>
      <c r="O22" s="54" t="s">
        <v>114</v>
      </c>
      <c r="P22" s="57" t="s">
        <v>134</v>
      </c>
      <c r="Q22" s="57" t="s">
        <v>215</v>
      </c>
      <c r="R22" s="67" t="s">
        <v>216</v>
      </c>
      <c r="S22" s="72" t="s">
        <v>110</v>
      </c>
      <c r="V22" s="2">
        <f t="shared" si="1"/>
        <v>0</v>
      </c>
      <c r="W22" s="60">
        <f>IFERROR(VLOOKUP(K22,値!$C$2:$D$3,2,FALSE),0)</f>
        <v>1</v>
      </c>
      <c r="X22" s="60">
        <f>IFERROR(VLOOKUP(L22,値!$F$2:$G$4,2,FALSE),0)</f>
        <v>1</v>
      </c>
      <c r="Y22" s="60">
        <f t="shared" si="2"/>
        <v>1</v>
      </c>
      <c r="Z22" s="60">
        <f>IFERROR(VLOOKUP(M22,値!$C$2:$D$3,2,FALSE),0)</f>
        <v>1</v>
      </c>
      <c r="AA22" s="60">
        <f>IFERROR(VLOOKUP(N22,値!$F$2:$G$4,2,FALSE),0)</f>
        <v>1</v>
      </c>
      <c r="AB22" s="60">
        <f t="shared" si="3"/>
        <v>1</v>
      </c>
      <c r="AD22" s="60">
        <f t="shared" si="0"/>
        <v>0</v>
      </c>
      <c r="AF22" s="60" t="str">
        <f t="shared" si="4"/>
        <v/>
      </c>
      <c r="AG22" s="60" t="str">
        <f t="shared" si="4"/>
        <v/>
      </c>
      <c r="AH22" s="60">
        <f t="shared" si="4"/>
        <v>11</v>
      </c>
      <c r="AI22" s="60">
        <f t="shared" si="5"/>
        <v>11</v>
      </c>
    </row>
    <row r="23" spans="2:35" s="2" customFormat="1" ht="18" customHeight="1" x14ac:dyDescent="0.4">
      <c r="B23" s="12">
        <v>12</v>
      </c>
      <c r="C23" s="20" t="s">
        <v>83</v>
      </c>
      <c r="D23" s="21" t="s">
        <v>84</v>
      </c>
      <c r="E23" s="22" t="s">
        <v>191</v>
      </c>
      <c r="F23" s="23" t="s">
        <v>192</v>
      </c>
      <c r="G23" s="38" t="s">
        <v>188</v>
      </c>
      <c r="H23" s="50" t="s">
        <v>99</v>
      </c>
      <c r="I23" s="6"/>
      <c r="J23" s="31"/>
      <c r="K23" s="31"/>
      <c r="L23" s="30"/>
      <c r="M23" s="31"/>
      <c r="N23" s="7"/>
      <c r="O23" s="54"/>
      <c r="P23" s="57"/>
      <c r="Q23" s="57"/>
      <c r="R23" s="67"/>
      <c r="S23" s="72" t="s">
        <v>107</v>
      </c>
      <c r="V23" s="2">
        <f t="shared" si="1"/>
        <v>0</v>
      </c>
      <c r="W23" s="60">
        <f>IFERROR(VLOOKUP(K23,値!$C$2:$D$3,2,FALSE),0)</f>
        <v>0</v>
      </c>
      <c r="X23" s="60">
        <f>IFERROR(VLOOKUP(L23,値!$F$2:$G$4,2,FALSE),0)</f>
        <v>0</v>
      </c>
      <c r="Y23" s="60">
        <f t="shared" si="2"/>
        <v>0</v>
      </c>
      <c r="Z23" s="60">
        <f>IFERROR(VLOOKUP(M23,値!$C$2:$D$3,2,FALSE),0)</f>
        <v>0</v>
      </c>
      <c r="AA23" s="60">
        <f>IFERROR(VLOOKUP(N23,値!$F$2:$G$4,2,FALSE),0)</f>
        <v>0</v>
      </c>
      <c r="AB23" s="60">
        <f t="shared" si="3"/>
        <v>0</v>
      </c>
      <c r="AD23" s="60">
        <f t="shared" si="0"/>
        <v>0</v>
      </c>
      <c r="AF23" s="60" t="str">
        <f t="shared" si="4"/>
        <v/>
      </c>
      <c r="AG23" s="60" t="str">
        <f t="shared" si="4"/>
        <v/>
      </c>
      <c r="AH23" s="60" t="str">
        <f t="shared" si="4"/>
        <v/>
      </c>
      <c r="AI23" s="60" t="str">
        <f t="shared" si="5"/>
        <v/>
      </c>
    </row>
    <row r="24" spans="2:35" s="2" customFormat="1" ht="18" customHeight="1" x14ac:dyDescent="0.4">
      <c r="B24" s="12">
        <v>13</v>
      </c>
      <c r="C24" s="20" t="s">
        <v>85</v>
      </c>
      <c r="D24" s="21" t="s">
        <v>86</v>
      </c>
      <c r="E24" s="22" t="s">
        <v>193</v>
      </c>
      <c r="F24" s="23" t="s">
        <v>194</v>
      </c>
      <c r="G24" s="38" t="s">
        <v>188</v>
      </c>
      <c r="H24" s="50" t="s">
        <v>100</v>
      </c>
      <c r="I24" s="6"/>
      <c r="J24" s="31"/>
      <c r="K24" s="31"/>
      <c r="L24" s="30"/>
      <c r="M24" s="31"/>
      <c r="N24" s="7"/>
      <c r="O24" s="54"/>
      <c r="P24" s="57"/>
      <c r="Q24" s="57"/>
      <c r="R24" s="67"/>
      <c r="S24" s="72" t="s">
        <v>107</v>
      </c>
      <c r="V24" s="2">
        <f t="shared" si="1"/>
        <v>0</v>
      </c>
      <c r="W24" s="60">
        <f>IFERROR(VLOOKUP(K24,値!$C$2:$D$3,2,FALSE),0)</f>
        <v>0</v>
      </c>
      <c r="X24" s="60">
        <f>IFERROR(VLOOKUP(L24,値!$F$2:$G$4,2,FALSE),0)</f>
        <v>0</v>
      </c>
      <c r="Y24" s="60">
        <f t="shared" si="2"/>
        <v>0</v>
      </c>
      <c r="Z24" s="60">
        <f>IFERROR(VLOOKUP(M24,値!$C$2:$D$3,2,FALSE),0)</f>
        <v>0</v>
      </c>
      <c r="AA24" s="60">
        <f>IFERROR(VLOOKUP(N24,値!$F$2:$G$4,2,FALSE),0)</f>
        <v>0</v>
      </c>
      <c r="AB24" s="60">
        <f t="shared" si="3"/>
        <v>0</v>
      </c>
      <c r="AD24" s="60">
        <f t="shared" si="0"/>
        <v>0</v>
      </c>
      <c r="AF24" s="60" t="str">
        <f t="shared" si="4"/>
        <v/>
      </c>
      <c r="AG24" s="60" t="str">
        <f t="shared" si="4"/>
        <v/>
      </c>
      <c r="AH24" s="60" t="str">
        <f t="shared" si="4"/>
        <v/>
      </c>
      <c r="AI24" s="60" t="str">
        <f t="shared" si="5"/>
        <v/>
      </c>
    </row>
    <row r="25" spans="2:35" s="2" customFormat="1" ht="18" customHeight="1" x14ac:dyDescent="0.4">
      <c r="B25" s="12">
        <v>14</v>
      </c>
      <c r="C25" s="20" t="s">
        <v>195</v>
      </c>
      <c r="D25" s="21" t="s">
        <v>196</v>
      </c>
      <c r="E25" s="22" t="s">
        <v>197</v>
      </c>
      <c r="F25" s="23" t="s">
        <v>198</v>
      </c>
      <c r="G25" s="38" t="s">
        <v>188</v>
      </c>
      <c r="H25" s="50" t="s">
        <v>101</v>
      </c>
      <c r="I25" s="6"/>
      <c r="J25" s="31" t="s">
        <v>23</v>
      </c>
      <c r="K25" s="31"/>
      <c r="L25" s="30"/>
      <c r="M25" s="31"/>
      <c r="N25" s="7"/>
      <c r="O25" s="54"/>
      <c r="P25" s="57"/>
      <c r="Q25" s="57"/>
      <c r="R25" s="67"/>
      <c r="S25" s="72" t="s">
        <v>105</v>
      </c>
      <c r="V25" s="2">
        <f t="shared" si="1"/>
        <v>0</v>
      </c>
      <c r="W25" s="60">
        <f>IFERROR(VLOOKUP(K25,値!$C$2:$D$3,2,FALSE),0)</f>
        <v>0</v>
      </c>
      <c r="X25" s="60">
        <f>IFERROR(VLOOKUP(L25,値!$F$2:$G$4,2,FALSE),0)</f>
        <v>0</v>
      </c>
      <c r="Y25" s="60">
        <f t="shared" si="2"/>
        <v>0</v>
      </c>
      <c r="Z25" s="60">
        <f>IFERROR(VLOOKUP(M25,値!$C$2:$D$3,2,FALSE),0)</f>
        <v>0</v>
      </c>
      <c r="AA25" s="60">
        <f>IFERROR(VLOOKUP(N25,値!$F$2:$G$4,2,FALSE),0)</f>
        <v>0</v>
      </c>
      <c r="AB25" s="60">
        <f t="shared" si="3"/>
        <v>0</v>
      </c>
      <c r="AD25" s="60">
        <f t="shared" si="0"/>
        <v>0</v>
      </c>
      <c r="AF25" s="60" t="str">
        <f t="shared" si="4"/>
        <v/>
      </c>
      <c r="AG25" s="60">
        <f t="shared" si="4"/>
        <v>14</v>
      </c>
      <c r="AH25" s="60" t="str">
        <f t="shared" si="4"/>
        <v/>
      </c>
      <c r="AI25" s="60" t="str">
        <f t="shared" si="5"/>
        <v/>
      </c>
    </row>
    <row r="26" spans="2:35" s="2" customFormat="1" ht="18" customHeight="1" x14ac:dyDescent="0.4">
      <c r="B26" s="12">
        <v>15</v>
      </c>
      <c r="C26" s="20" t="s">
        <v>199</v>
      </c>
      <c r="D26" s="21" t="s">
        <v>200</v>
      </c>
      <c r="E26" s="22" t="s">
        <v>201</v>
      </c>
      <c r="F26" s="23" t="s">
        <v>202</v>
      </c>
      <c r="G26" s="38" t="s">
        <v>188</v>
      </c>
      <c r="H26" s="50" t="s">
        <v>102</v>
      </c>
      <c r="I26" s="6"/>
      <c r="J26" s="31"/>
      <c r="K26" s="31"/>
      <c r="L26" s="30"/>
      <c r="M26" s="31" t="s">
        <v>23</v>
      </c>
      <c r="N26" s="7" t="s">
        <v>249</v>
      </c>
      <c r="O26" s="54" t="s">
        <v>113</v>
      </c>
      <c r="P26" s="57" t="s">
        <v>126</v>
      </c>
      <c r="Q26" s="57" t="s">
        <v>219</v>
      </c>
      <c r="R26" s="67"/>
      <c r="S26" s="72" t="s">
        <v>106</v>
      </c>
      <c r="V26" s="2">
        <f t="shared" si="1"/>
        <v>0</v>
      </c>
      <c r="W26" s="60">
        <f>IFERROR(VLOOKUP(K26,値!$C$2:$D$3,2,FALSE),0)</f>
        <v>0</v>
      </c>
      <c r="X26" s="60">
        <f>IFERROR(VLOOKUP(L26,値!$F$2:$G$4,2,FALSE),0)</f>
        <v>0</v>
      </c>
      <c r="Y26" s="60">
        <f t="shared" si="2"/>
        <v>0</v>
      </c>
      <c r="Z26" s="60">
        <f>IFERROR(VLOOKUP(M26,値!$C$2:$D$3,2,FALSE),0)</f>
        <v>1</v>
      </c>
      <c r="AA26" s="60">
        <f>IFERROR(VLOOKUP(N26,値!$F$2:$G$4,2,FALSE),0)</f>
        <v>1</v>
      </c>
      <c r="AB26" s="60">
        <f t="shared" si="3"/>
        <v>1</v>
      </c>
      <c r="AD26" s="60">
        <f t="shared" si="0"/>
        <v>0</v>
      </c>
      <c r="AF26" s="60" t="str">
        <f t="shared" si="4"/>
        <v/>
      </c>
      <c r="AG26" s="60" t="str">
        <f t="shared" si="4"/>
        <v/>
      </c>
      <c r="AH26" s="60" t="str">
        <f t="shared" si="4"/>
        <v/>
      </c>
      <c r="AI26" s="60">
        <f t="shared" si="5"/>
        <v>15</v>
      </c>
    </row>
    <row r="27" spans="2:35" s="2" customFormat="1" ht="18" customHeight="1" thickBot="1" x14ac:dyDescent="0.45">
      <c r="B27" s="13">
        <v>16</v>
      </c>
      <c r="C27" s="24" t="s">
        <v>203</v>
      </c>
      <c r="D27" s="25" t="s">
        <v>204</v>
      </c>
      <c r="E27" s="26" t="s">
        <v>205</v>
      </c>
      <c r="F27" s="27" t="s">
        <v>206</v>
      </c>
      <c r="G27" s="39" t="s">
        <v>62</v>
      </c>
      <c r="H27" s="51" t="s">
        <v>207</v>
      </c>
      <c r="I27" s="8"/>
      <c r="J27" s="33" t="s">
        <v>23</v>
      </c>
      <c r="K27" s="33"/>
      <c r="L27" s="32"/>
      <c r="M27" s="33"/>
      <c r="N27" s="9"/>
      <c r="O27" s="55"/>
      <c r="P27" s="58"/>
      <c r="Q27" s="58"/>
      <c r="R27" s="68"/>
      <c r="S27" s="73" t="s">
        <v>104</v>
      </c>
      <c r="V27" s="2">
        <f t="shared" si="1"/>
        <v>0</v>
      </c>
      <c r="W27" s="60">
        <f>IFERROR(VLOOKUP(K27,値!$C$2:$D$3,2,FALSE),0)</f>
        <v>0</v>
      </c>
      <c r="X27" s="60">
        <f>IFERROR(VLOOKUP(L27,値!$F$2:$G$4,2,FALSE),0)</f>
        <v>0</v>
      </c>
      <c r="Y27" s="60">
        <f t="shared" si="2"/>
        <v>0</v>
      </c>
      <c r="Z27" s="60">
        <f>IFERROR(VLOOKUP(M27,値!$C$2:$D$3,2,FALSE),0)</f>
        <v>0</v>
      </c>
      <c r="AA27" s="60">
        <f>IFERROR(VLOOKUP(N27,値!$F$2:$G$4,2,FALSE),0)</f>
        <v>0</v>
      </c>
      <c r="AB27" s="60">
        <f t="shared" si="3"/>
        <v>0</v>
      </c>
      <c r="AD27" s="60">
        <f t="shared" si="0"/>
        <v>0</v>
      </c>
      <c r="AF27" s="60" t="str">
        <f t="shared" si="4"/>
        <v/>
      </c>
      <c r="AG27" s="60">
        <f t="shared" si="4"/>
        <v>16</v>
      </c>
      <c r="AH27" s="60" t="str">
        <f t="shared" si="4"/>
        <v/>
      </c>
      <c r="AI27" s="60" t="str">
        <f t="shared" si="5"/>
        <v/>
      </c>
    </row>
    <row r="29" spans="2:35" x14ac:dyDescent="0.15">
      <c r="B29" s="10" t="s">
        <v>235</v>
      </c>
    </row>
    <row r="30" spans="2:35" x14ac:dyDescent="0.15">
      <c r="B30" s="10" t="s">
        <v>236</v>
      </c>
    </row>
    <row r="31" spans="2:35" x14ac:dyDescent="0.15">
      <c r="B31" s="10" t="s">
        <v>237</v>
      </c>
    </row>
    <row r="32" spans="2:35" x14ac:dyDescent="0.15">
      <c r="B32" s="10" t="s">
        <v>238</v>
      </c>
    </row>
    <row r="33" spans="2:19" x14ac:dyDescent="0.15">
      <c r="B33" s="10" t="s">
        <v>239</v>
      </c>
    </row>
    <row r="34" spans="2:19" x14ac:dyDescent="0.15">
      <c r="B34" s="10" t="s">
        <v>53</v>
      </c>
    </row>
    <row r="35" spans="2:19" x14ac:dyDescent="0.15">
      <c r="B35" s="10" t="s">
        <v>234</v>
      </c>
    </row>
    <row r="36" spans="2:19" x14ac:dyDescent="0.15">
      <c r="B36" s="10" t="s">
        <v>230</v>
      </c>
    </row>
    <row r="38" spans="2:19" ht="14.25" thickBot="1" x14ac:dyDescent="0.2">
      <c r="B38" s="1" t="s">
        <v>25</v>
      </c>
    </row>
    <row r="39" spans="2:19" ht="18" customHeight="1" x14ac:dyDescent="0.15">
      <c r="B39" s="96" t="s">
        <v>251</v>
      </c>
      <c r="C39" s="97"/>
      <c r="D39" s="97"/>
      <c r="E39" s="97"/>
      <c r="F39" s="97"/>
      <c r="G39" s="97"/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8"/>
    </row>
    <row r="40" spans="2:19" ht="18" customHeight="1" x14ac:dyDescent="0.15">
      <c r="B40" s="102"/>
      <c r="C40" s="103"/>
      <c r="D40" s="103"/>
      <c r="E40" s="103"/>
      <c r="F40" s="103"/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3"/>
      <c r="R40" s="103"/>
      <c r="S40" s="104"/>
    </row>
    <row r="41" spans="2:19" ht="18" customHeight="1" x14ac:dyDescent="0.15">
      <c r="B41" s="102"/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04"/>
    </row>
    <row r="42" spans="2:19" ht="18" customHeight="1" thickBot="1" x14ac:dyDescent="0.2">
      <c r="B42" s="105"/>
      <c r="C42" s="106"/>
      <c r="D42" s="106"/>
      <c r="E42" s="106"/>
      <c r="F42" s="106"/>
      <c r="G42" s="106"/>
      <c r="H42" s="106"/>
      <c r="I42" s="106"/>
      <c r="J42" s="106"/>
      <c r="K42" s="106"/>
      <c r="L42" s="106"/>
      <c r="M42" s="106"/>
      <c r="N42" s="106"/>
      <c r="O42" s="106"/>
      <c r="P42" s="106"/>
      <c r="Q42" s="106"/>
      <c r="R42" s="106"/>
      <c r="S42" s="107"/>
    </row>
  </sheetData>
  <mergeCells count="22">
    <mergeCell ref="B42:S42"/>
    <mergeCell ref="O10:R10"/>
    <mergeCell ref="K11:L11"/>
    <mergeCell ref="M11:N11"/>
    <mergeCell ref="B39:S39"/>
    <mergeCell ref="B40:S40"/>
    <mergeCell ref="B41:S41"/>
    <mergeCell ref="B6:D6"/>
    <mergeCell ref="E6:N6"/>
    <mergeCell ref="B7:D7"/>
    <mergeCell ref="E7:N7"/>
    <mergeCell ref="C10:D10"/>
    <mergeCell ref="E10:F10"/>
    <mergeCell ref="G10:H10"/>
    <mergeCell ref="I10:N10"/>
    <mergeCell ref="B5:D5"/>
    <mergeCell ref="E5:N5"/>
    <mergeCell ref="B1:S1"/>
    <mergeCell ref="B3:D3"/>
    <mergeCell ref="E3:N3"/>
    <mergeCell ref="B4:D4"/>
    <mergeCell ref="E4:N4"/>
  </mergeCells>
  <phoneticPr fontId="1"/>
  <conditionalFormatting sqref="O12:R27">
    <cfRule type="expression" dxfId="0" priority="1">
      <formula>NOT(AND($J12="",OR($K12="○",$M12="○")))</formula>
    </cfRule>
  </conditionalFormatting>
  <dataValidations count="2">
    <dataValidation type="list" allowBlank="1" showInputMessage="1" sqref="E7:R7" xr:uid="{83761C89-E6D5-42D0-AE09-6389C0C42B71}">
      <formula1>"要,不要"</formula1>
    </dataValidation>
    <dataValidation type="list" allowBlank="1" showInputMessage="1" showErrorMessage="1" sqref="D2" xr:uid="{8405C11F-0869-4006-BD99-FF3B91613185}">
      <formula1>"1,2,3,4,5,6,7,8,9,10,11,12"</formula1>
    </dataValidation>
  </dataValidations>
  <hyperlinks>
    <hyperlink ref="E6" r:id="rId1" xr:uid="{AFFEEB06-DB7B-4C1C-9A6A-D563E322E22C}"/>
  </hyperlinks>
  <printOptions horizontalCentered="1"/>
  <pageMargins left="0.39370078740157483" right="0.31496062992125984" top="0.55118110236220474" bottom="0.55118110236220474" header="0.31496062992125984" footer="0.31496062992125984"/>
  <pageSetup paperSize="9" scale="71" orientation="landscape" horizontalDpi="90" verticalDpi="90"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18193979-8F63-4CDE-B0B8-22D7EA434752}">
          <x14:formula1>
            <xm:f>値!$M$2:$M$49</xm:f>
          </x14:formula1>
          <xm:sqref>P12:P27</xm:sqref>
        </x14:dataValidation>
        <x14:dataValidation type="list" allowBlank="1" showInputMessage="1" showErrorMessage="1" xr:uid="{F38A373D-AF02-4B67-BDF9-5C43A12CE2A8}">
          <x14:formula1>
            <xm:f>値!$I$2:$I$7</xm:f>
          </x14:formula1>
          <xm:sqref>O12:O27</xm:sqref>
        </x14:dataValidation>
        <x14:dataValidation type="list" allowBlank="1" showInputMessage="1" showErrorMessage="1" xr:uid="{94DE72FD-96E6-4898-863D-ED54AACD7514}">
          <x14:formula1>
            <xm:f>値!$A$2:$A$20</xm:f>
          </x14:formula1>
          <xm:sqref>O3 Q3:R3</xm:sqref>
        </x14:dataValidation>
        <x14:dataValidation type="list" allowBlank="1" showInputMessage="1" showErrorMessage="1" xr:uid="{8ABB0078-E6A9-4BAF-81A6-805D5375B9D2}">
          <x14:formula1>
            <xm:f>値!$C$2:$C$3</xm:f>
          </x14:formula1>
          <xm:sqref>M12:M27 I12:K27</xm:sqref>
        </x14:dataValidation>
        <x14:dataValidation type="list" allowBlank="1" showInputMessage="1" showErrorMessage="1" xr:uid="{5F7647DA-666D-4127-9BF7-F883FED8277B}">
          <x14:formula1>
            <xm:f>値!$F$2:$F$4</xm:f>
          </x14:formula1>
          <xm:sqref>L12:L27 N12:N27</xm:sqref>
        </x14:dataValidation>
        <x14:dataValidation type="list" allowBlank="1" showInputMessage="1" showErrorMessage="1" xr:uid="{77E5ED77-9F85-4BC5-B6B2-28C7C90FA416}">
          <x14:formula1>
            <xm:f>値!$E$2:$E$8</xm:f>
          </x14:formula1>
          <xm:sqref>G12:G27</xm:sqref>
        </x14:dataValidation>
        <x14:dataValidation type="list" allowBlank="1" showInputMessage="1" xr:uid="{A7A722F5-EA2A-4F85-809A-E2A3714C24AF}">
          <x14:formula1>
            <xm:f>値!$A$2:$A$20</xm:f>
          </x14:formula1>
          <xm:sqref>E3:N3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F618D-42DD-4065-9279-7B09BC3F60FE}">
  <sheetPr codeName="Sheet4"/>
  <dimension ref="A1:M36"/>
  <sheetViews>
    <sheetView workbookViewId="0">
      <selection activeCell="D2" sqref="D2"/>
    </sheetView>
  </sheetViews>
  <sheetFormatPr defaultRowHeight="18.75" x14ac:dyDescent="0.4"/>
  <cols>
    <col min="1" max="1" width="9.375" style="74" bestFit="1" customWidth="1"/>
    <col min="2" max="2" width="21.625" style="74" bestFit="1" customWidth="1"/>
    <col min="3" max="3" width="24" style="74" bestFit="1" customWidth="1"/>
    <col min="4" max="5" width="9" style="74"/>
    <col min="6" max="7" width="7.125" style="74" bestFit="1" customWidth="1"/>
    <col min="8" max="12" width="9" style="74"/>
    <col min="13" max="13" width="30.125" style="74" bestFit="1" customWidth="1"/>
    <col min="14" max="16384" width="9" style="74"/>
  </cols>
  <sheetData>
    <row r="1" spans="1:13" x14ac:dyDescent="0.4">
      <c r="A1" s="75" t="s">
        <v>241</v>
      </c>
      <c r="B1" s="75" t="str">
        <f>IF(エントリーフォーム!E3&lt;&gt;"",エントリーフォーム!E3,"")</f>
        <v/>
      </c>
      <c r="C1" s="75">
        <f>IFERROR(VLOOKUP(B1,値!$A$2:$B$29,2,FALSE),0)</f>
        <v>0</v>
      </c>
      <c r="D1" s="75" t="s">
        <v>253</v>
      </c>
    </row>
    <row r="2" spans="1:13" x14ac:dyDescent="0.4">
      <c r="A2" s="75" t="s">
        <v>231</v>
      </c>
      <c r="B2" s="75" t="str">
        <f>IF(エントリーフォーム!E4&lt;&gt;"",エントリーフォーム!E4,"")</f>
        <v/>
      </c>
      <c r="C2" s="75" t="str">
        <f>エントリーフォーム!P3&amp;エントリーフォーム!P4&amp;エントリーフォーム!P5&amp;エントリーフォーム!P6&amp;エントリーフォーム!P7&amp;エントリーフォーム!P8</f>
        <v>！ 主将を1名決めてください。！ 選手は3名以上8名以下です。！ 技術役員を2名以上(1日1名以上)、指定してください。！ 派遣役員として従事できる方を2名以上(1日1名以上)、指定してください。</v>
      </c>
      <c r="D2" s="75" t="s">
        <v>255</v>
      </c>
    </row>
    <row r="3" spans="1:13" x14ac:dyDescent="0.4">
      <c r="A3" s="75" t="s">
        <v>232</v>
      </c>
      <c r="B3" s="75" t="str">
        <f>IF(エントリーフォーム!E6&lt;&gt;"",エントリーフォーム!E6,"")</f>
        <v/>
      </c>
      <c r="C3" s="75"/>
      <c r="D3" s="75"/>
    </row>
    <row r="4" spans="1:13" x14ac:dyDescent="0.4">
      <c r="A4" s="75" t="s">
        <v>3</v>
      </c>
      <c r="B4" s="75" t="str">
        <f>TRIM(エントリーフォーム!E7)</f>
        <v>要 ・ 不要</v>
      </c>
      <c r="C4" s="75" t="str">
        <f>エントリーフォーム!B39&amp;エントリーフォーム!B40&amp;エントリーフォーム!B41&amp;エントリーフォーム!B42</f>
        <v/>
      </c>
      <c r="D4" s="75" t="s">
        <v>254</v>
      </c>
    </row>
    <row r="5" spans="1:13" x14ac:dyDescent="0.4">
      <c r="A5" s="75" t="s">
        <v>242</v>
      </c>
      <c r="B5" s="75">
        <f>SUM(エントリーフォーム!AB12:AB27)</f>
        <v>0</v>
      </c>
    </row>
    <row r="6" spans="1:13" x14ac:dyDescent="0.4">
      <c r="A6" s="75" t="s">
        <v>243</v>
      </c>
      <c r="B6" s="75">
        <f>SUM(エントリーフォーム!Y12:Y27)</f>
        <v>0</v>
      </c>
    </row>
    <row r="8" spans="1:13" x14ac:dyDescent="0.4">
      <c r="A8" s="74" t="s">
        <v>221</v>
      </c>
    </row>
    <row r="9" spans="1:13" x14ac:dyDescent="0.4">
      <c r="A9" s="75" t="s">
        <v>228</v>
      </c>
      <c r="B9" s="75" t="s">
        <v>222</v>
      </c>
      <c r="C9" s="75" t="s">
        <v>223</v>
      </c>
      <c r="D9" s="75" t="s">
        <v>9</v>
      </c>
      <c r="E9" s="75" t="s">
        <v>11</v>
      </c>
      <c r="M9" s="75" t="s">
        <v>29</v>
      </c>
    </row>
    <row r="10" spans="1:13" x14ac:dyDescent="0.4">
      <c r="A10" s="75" t="str">
        <f>IFERROR(SMALL(エントリーフォーム!AF$12:AF$27,1),"")</f>
        <v/>
      </c>
      <c r="B10" s="75" t="str">
        <f>IF(A10&lt;&gt;"",VLOOKUP($A10,エントリーフォーム!$B$12:$H$27,2,TRUE) &amp; " " &amp; VLOOKUP($A10,エントリーフォーム!$B$12:$H$27,3,TRUE),"")</f>
        <v/>
      </c>
      <c r="C10" s="75" t="str">
        <f>IF(A10&lt;&gt;"",VLOOKUP($A10,エントリーフォーム!$B$12:$H$27,4,TRUE) &amp; " " &amp; VLOOKUP($A10,エントリーフォーム!$B$12:$H$27,5,TRUE),"")</f>
        <v/>
      </c>
      <c r="D10" s="75" t="str">
        <f>IF(A10&lt;&gt;"",VLOOKUP($A10,エントリーフォーム!$B$12:$H$27,6,TRUE),"")</f>
        <v/>
      </c>
      <c r="E10" s="75" t="str">
        <f>IF(A10&lt;&gt;"",VLOOKUP($A10,エントリーフォーム!$B$12:$H$27,7,TRUE),"")</f>
        <v/>
      </c>
      <c r="M10" s="75" t="str">
        <f>IF(A10&lt;&gt;"",VLOOKUP($A10,エントリーフォーム!$B$12:$S$27,18,TRUE)&amp;"","")</f>
        <v/>
      </c>
    </row>
    <row r="11" spans="1:13" x14ac:dyDescent="0.4">
      <c r="A11" s="74" t="s">
        <v>13</v>
      </c>
    </row>
    <row r="12" spans="1:13" x14ac:dyDescent="0.4">
      <c r="A12" s="75" t="s">
        <v>228</v>
      </c>
      <c r="B12" s="75" t="s">
        <v>222</v>
      </c>
      <c r="C12" s="75" t="s">
        <v>223</v>
      </c>
      <c r="D12" s="75" t="s">
        <v>9</v>
      </c>
      <c r="E12" s="75" t="s">
        <v>11</v>
      </c>
      <c r="M12" s="75" t="s">
        <v>29</v>
      </c>
    </row>
    <row r="13" spans="1:13" x14ac:dyDescent="0.4">
      <c r="A13" s="75" t="str">
        <f>IFERROR(SMALL(エントリーフォーム!AG$12:AG$27,1),"")</f>
        <v/>
      </c>
      <c r="B13" s="75" t="str">
        <f>IF(A13&lt;&gt;"",VLOOKUP($A13,エントリーフォーム!$B$12:$H$27,2,TRUE) &amp; " " &amp; VLOOKUP($A13,エントリーフォーム!$B$12:$H$27,3,TRUE),"")</f>
        <v/>
      </c>
      <c r="C13" s="75" t="str">
        <f>IF(A13&lt;&gt;"",VLOOKUP($A13,エントリーフォーム!$B$12:$H$27,4,TRUE) &amp; " " &amp; VLOOKUP($A13,エントリーフォーム!$B$12:$H$27,5,TRUE),"")</f>
        <v/>
      </c>
      <c r="D13" s="75" t="str">
        <f>IF(A13&lt;&gt;"",VLOOKUP($A13,エントリーフォーム!$B$12:$H$27,6,TRUE),"")</f>
        <v/>
      </c>
      <c r="E13" s="75" t="str">
        <f>IF(A13&lt;&gt;"",VLOOKUP($A13,エントリーフォーム!$B$12:$H$27,7,TRUE),"")</f>
        <v/>
      </c>
      <c r="M13" s="75" t="str">
        <f>IF(A13&lt;&gt;"",VLOOKUP($A13,エントリーフォーム!$B$12:$S$27,18,TRUE)&amp;"","")</f>
        <v/>
      </c>
    </row>
    <row r="14" spans="1:13" x14ac:dyDescent="0.4">
      <c r="A14" s="75" t="str">
        <f>IFERROR(SMALL(エントリーフォーム!AG$12:AG$27,2),"")</f>
        <v/>
      </c>
      <c r="B14" s="75" t="str">
        <f>IF(A14&lt;&gt;"",VLOOKUP($A14,エントリーフォーム!$B$12:$H$27,2,TRUE) &amp; " " &amp; VLOOKUP($A14,エントリーフォーム!$B$12:$H$27,3,TRUE),"")</f>
        <v/>
      </c>
      <c r="C14" s="75" t="str">
        <f>IF(A14&lt;&gt;"",VLOOKUP($A14,エントリーフォーム!$B$12:$H$27,4,TRUE) &amp; " " &amp; VLOOKUP($A14,エントリーフォーム!$B$12:$H$27,5,TRUE),"")</f>
        <v/>
      </c>
      <c r="D14" s="75" t="str">
        <f>IF(A14&lt;&gt;"",VLOOKUP($A14,エントリーフォーム!$B$12:$H$27,6,TRUE),"")</f>
        <v/>
      </c>
      <c r="E14" s="75" t="str">
        <f>IF(A14&lt;&gt;"",VLOOKUP($A14,エントリーフォーム!$B$12:$H$27,7,TRUE),"")</f>
        <v/>
      </c>
      <c r="M14" s="75" t="str">
        <f>IF(A14&lt;&gt;"",VLOOKUP($A14,エントリーフォーム!$B$12:$S$27,18,TRUE)&amp;"","")</f>
        <v/>
      </c>
    </row>
    <row r="15" spans="1:13" x14ac:dyDescent="0.4">
      <c r="A15" s="75" t="str">
        <f>IFERROR(SMALL(エントリーフォーム!AG$12:AG$27,3),"")</f>
        <v/>
      </c>
      <c r="B15" s="75" t="str">
        <f>IF(A15&lt;&gt;"",VLOOKUP($A15,エントリーフォーム!$B$12:$H$27,2,TRUE) &amp; " " &amp; VLOOKUP($A15,エントリーフォーム!$B$12:$H$27,3,TRUE),"")</f>
        <v/>
      </c>
      <c r="C15" s="75" t="str">
        <f>IF(A15&lt;&gt;"",VLOOKUP($A15,エントリーフォーム!$B$12:$H$27,4,TRUE) &amp; " " &amp; VLOOKUP($A15,エントリーフォーム!$B$12:$H$27,5,TRUE),"")</f>
        <v/>
      </c>
      <c r="D15" s="75" t="str">
        <f>IF(A15&lt;&gt;"",VLOOKUP($A15,エントリーフォーム!$B$12:$H$27,6,TRUE),"")</f>
        <v/>
      </c>
      <c r="E15" s="75" t="str">
        <f>IF(A15&lt;&gt;"",VLOOKUP($A15,エントリーフォーム!$B$12:$H$27,7,TRUE),"")</f>
        <v/>
      </c>
      <c r="M15" s="75" t="str">
        <f>IF(A15&lt;&gt;"",VLOOKUP($A15,エントリーフォーム!$B$12:$S$27,18,TRUE)&amp;"","")</f>
        <v/>
      </c>
    </row>
    <row r="16" spans="1:13" x14ac:dyDescent="0.4">
      <c r="A16" s="75" t="str">
        <f>IFERROR(SMALL(エントリーフォーム!AG$12:AG$27,4),"")</f>
        <v/>
      </c>
      <c r="B16" s="75" t="str">
        <f>IF(A16&lt;&gt;"",VLOOKUP($A16,エントリーフォーム!$B$12:$H$27,2,TRUE) &amp; " " &amp; VLOOKUP($A16,エントリーフォーム!$B$12:$H$27,3,TRUE),"")</f>
        <v/>
      </c>
      <c r="C16" s="75" t="str">
        <f>IF(A16&lt;&gt;"",VLOOKUP($A16,エントリーフォーム!$B$12:$H$27,4,TRUE) &amp; " " &amp; VLOOKUP($A16,エントリーフォーム!$B$12:$H$27,5,TRUE),"")</f>
        <v/>
      </c>
      <c r="D16" s="75" t="str">
        <f>IF(A16&lt;&gt;"",VLOOKUP($A16,エントリーフォーム!$B$12:$H$27,6,TRUE),"")</f>
        <v/>
      </c>
      <c r="E16" s="75" t="str">
        <f>IF(A16&lt;&gt;"",VLOOKUP($A16,エントリーフォーム!$B$12:$H$27,7,TRUE),"")</f>
        <v/>
      </c>
      <c r="M16" s="75" t="str">
        <f>IF(A16&lt;&gt;"",VLOOKUP($A16,エントリーフォーム!$B$12:$S$27,18,TRUE)&amp;"","")</f>
        <v/>
      </c>
    </row>
    <row r="17" spans="1:13" x14ac:dyDescent="0.4">
      <c r="A17" s="75" t="str">
        <f>IFERROR(SMALL(エントリーフォーム!AG$12:AG$27,5),"")</f>
        <v/>
      </c>
      <c r="B17" s="75" t="str">
        <f>IF(A17&lt;&gt;"",VLOOKUP($A17,エントリーフォーム!$B$12:$H$27,2,TRUE) &amp; " " &amp; VLOOKUP($A17,エントリーフォーム!$B$12:$H$27,3,TRUE),"")</f>
        <v/>
      </c>
      <c r="C17" s="75" t="str">
        <f>IF(A17&lt;&gt;"",VLOOKUP($A17,エントリーフォーム!$B$12:$H$27,4,TRUE) &amp; " " &amp; VLOOKUP($A17,エントリーフォーム!$B$12:$H$27,5,TRUE),"")</f>
        <v/>
      </c>
      <c r="D17" s="75" t="str">
        <f>IF(A17&lt;&gt;"",VLOOKUP($A17,エントリーフォーム!$B$12:$H$27,6,TRUE),"")</f>
        <v/>
      </c>
      <c r="E17" s="75" t="str">
        <f>IF(A17&lt;&gt;"",VLOOKUP($A17,エントリーフォーム!$B$12:$H$27,7,TRUE),"")</f>
        <v/>
      </c>
      <c r="M17" s="75" t="str">
        <f>IF(A17&lt;&gt;"",VLOOKUP($A17,エントリーフォーム!$B$12:$S$27,18,TRUE)&amp;"","")</f>
        <v/>
      </c>
    </row>
    <row r="18" spans="1:13" x14ac:dyDescent="0.4">
      <c r="A18" s="75" t="str">
        <f>IFERROR(SMALL(エントリーフォーム!AG$12:AG$27,6),"")</f>
        <v/>
      </c>
      <c r="B18" s="75" t="str">
        <f>IF(A18&lt;&gt;"",VLOOKUP($A18,エントリーフォーム!$B$12:$H$27,2,TRUE) &amp; " " &amp; VLOOKUP($A18,エントリーフォーム!$B$12:$H$27,3,TRUE),"")</f>
        <v/>
      </c>
      <c r="C18" s="75" t="str">
        <f>IF(A18&lt;&gt;"",VLOOKUP($A18,エントリーフォーム!$B$12:$H$27,4,TRUE) &amp; " " &amp; VLOOKUP($A18,エントリーフォーム!$B$12:$H$27,5,TRUE),"")</f>
        <v/>
      </c>
      <c r="D18" s="75" t="str">
        <f>IF(A18&lt;&gt;"",VLOOKUP($A18,エントリーフォーム!$B$12:$H$27,6,TRUE),"")</f>
        <v/>
      </c>
      <c r="E18" s="75" t="str">
        <f>IF(A18&lt;&gt;"",VLOOKUP($A18,エントリーフォーム!$B$12:$H$27,7,TRUE),"")</f>
        <v/>
      </c>
      <c r="M18" s="75" t="str">
        <f>IF(A18&lt;&gt;"",VLOOKUP($A18,エントリーフォーム!$B$12:$S$27,18,TRUE)&amp;"","")</f>
        <v/>
      </c>
    </row>
    <row r="19" spans="1:13" x14ac:dyDescent="0.4">
      <c r="A19" s="75" t="str">
        <f>IFERROR(SMALL(エントリーフォーム!AG$12:AG$27,7),"")</f>
        <v/>
      </c>
      <c r="B19" s="75" t="str">
        <f>IF(A19&lt;&gt;"",VLOOKUP($A19,エントリーフォーム!$B$12:$H$27,2,TRUE) &amp; " " &amp; VLOOKUP($A19,エントリーフォーム!$B$12:$H$27,3,TRUE),"")</f>
        <v/>
      </c>
      <c r="C19" s="75" t="str">
        <f>IF(A19&lt;&gt;"",VLOOKUP($A19,エントリーフォーム!$B$12:$H$27,4,TRUE) &amp; " " &amp; VLOOKUP($A19,エントリーフォーム!$B$12:$H$27,5,TRUE),"")</f>
        <v/>
      </c>
      <c r="D19" s="75" t="str">
        <f>IF(A19&lt;&gt;"",VLOOKUP($A19,エントリーフォーム!$B$12:$H$27,6,TRUE),"")</f>
        <v/>
      </c>
      <c r="E19" s="75" t="str">
        <f>IF(A19&lt;&gt;"",VLOOKUP($A19,エントリーフォーム!$B$12:$H$27,7,TRUE),"")</f>
        <v/>
      </c>
      <c r="M19" s="75" t="str">
        <f>IF(A19&lt;&gt;"",VLOOKUP($A19,エントリーフォーム!$B$12:$S$27,18,TRUE)&amp;"","")</f>
        <v/>
      </c>
    </row>
    <row r="20" spans="1:13" x14ac:dyDescent="0.4">
      <c r="A20" s="75" t="str">
        <f>IFERROR(SMALL(エントリーフォーム!AG$12:AG$27,8),"")</f>
        <v/>
      </c>
      <c r="B20" s="75" t="str">
        <f>IF(A20&lt;&gt;"",VLOOKUP($A20,エントリーフォーム!$B$12:$H$27,2,TRUE) &amp; " " &amp; VLOOKUP($A20,エントリーフォーム!$B$12:$H$27,3,TRUE),"")</f>
        <v/>
      </c>
      <c r="C20" s="75" t="str">
        <f>IF(A20&lt;&gt;"",VLOOKUP($A20,エントリーフォーム!$B$12:$H$27,4,TRUE) &amp; " " &amp; VLOOKUP($A20,エントリーフォーム!$B$12:$H$27,5,TRUE),"")</f>
        <v/>
      </c>
      <c r="D20" s="75" t="str">
        <f>IF(A20&lt;&gt;"",VLOOKUP($A20,エントリーフォーム!$B$12:$H$27,6,TRUE),"")</f>
        <v/>
      </c>
      <c r="E20" s="75" t="str">
        <f>IF(A20&lt;&gt;"",VLOOKUP($A20,エントリーフォーム!$B$12:$H$27,7,TRUE),"")</f>
        <v/>
      </c>
      <c r="M20" s="75" t="str">
        <f>IF(A20&lt;&gt;"",VLOOKUP($A20,エントリーフォーム!$B$12:$S$27,18,TRUE)&amp;"","")</f>
        <v/>
      </c>
    </row>
    <row r="21" spans="1:13" x14ac:dyDescent="0.4">
      <c r="A21" s="74" t="s">
        <v>27</v>
      </c>
    </row>
    <row r="22" spans="1:13" x14ac:dyDescent="0.4">
      <c r="A22" s="75" t="s">
        <v>228</v>
      </c>
      <c r="B22" s="75" t="s">
        <v>222</v>
      </c>
      <c r="C22" s="75" t="s">
        <v>223</v>
      </c>
      <c r="D22" s="75" t="s">
        <v>9</v>
      </c>
      <c r="E22" s="75" t="s">
        <v>11</v>
      </c>
      <c r="F22" s="75" t="s">
        <v>224</v>
      </c>
      <c r="G22" s="76"/>
      <c r="H22" s="75" t="s">
        <v>112</v>
      </c>
      <c r="I22" s="75" t="s">
        <v>225</v>
      </c>
      <c r="J22" s="75" t="s">
        <v>226</v>
      </c>
      <c r="K22" s="75" t="s">
        <v>122</v>
      </c>
      <c r="M22" s="75" t="s">
        <v>29</v>
      </c>
    </row>
    <row r="23" spans="1:13" x14ac:dyDescent="0.4">
      <c r="A23" s="75" t="str">
        <f>IFERROR(SMALL(エントリーフォーム!AH$12:AH$27,1),"")</f>
        <v/>
      </c>
      <c r="B23" s="75" t="str">
        <f>IF(A23&lt;&gt;"",VLOOKUP($A23,エントリーフォーム!$B$12:$H$27,2,TRUE) &amp; " " &amp; VLOOKUP($A23,エントリーフォーム!$B$12:$H$27,3,TRUE),"")</f>
        <v/>
      </c>
      <c r="C23" s="75" t="str">
        <f>IF(A23&lt;&gt;"",VLOOKUP($A23,エントリーフォーム!$B$12:$H$27,4,TRUE) &amp; " " &amp; VLOOKUP($A23,エントリーフォーム!$B$12:$H$27,5,TRUE),"")</f>
        <v/>
      </c>
      <c r="D23" s="75" t="str">
        <f>IF(A23&lt;&gt;"",VLOOKUP($A23,エントリーフォーム!$B$12:$H$27,6,TRUE),"")</f>
        <v/>
      </c>
      <c r="E23" s="75" t="str">
        <f>IF(A23&lt;&gt;"",VLOOKUP($A23,エントリーフォーム!$B$12:$H$27,7,TRUE),"")</f>
        <v/>
      </c>
      <c r="F23" s="75" t="str">
        <f>IF(A23&lt;&gt;"",VLOOKUP($A23,エントリーフォーム!$B$12:$N$27,11,TRUE),"")</f>
        <v/>
      </c>
      <c r="G23" s="76"/>
      <c r="H23" s="75" t="str">
        <f>IF(A23&lt;&gt;"",VLOOKUP($A23,エントリーフォーム!$B$12:$R$27,14,TRUE),"")</f>
        <v/>
      </c>
      <c r="I23" s="75" t="str">
        <f>IF(B23&lt;&gt;"",VLOOKUP($A23,エントリーフォーム!$B$12:$R$27,15,TRUE),"")</f>
        <v/>
      </c>
      <c r="J23" s="75" t="str">
        <f>IF(C23&lt;&gt;"",VLOOKUP($A23,エントリーフォーム!$B$12:$R$27,16,TRUE),"")</f>
        <v/>
      </c>
      <c r="K23" s="75" t="str">
        <f>IF(D23&lt;&gt;"",VLOOKUP($A23,エントリーフォーム!$B$12:$R$27,17,TRUE),"")</f>
        <v/>
      </c>
      <c r="M23" s="75" t="str">
        <f>IF(A23&lt;&gt;"",VLOOKUP($A23,エントリーフォーム!$B$12:$S$27,18,TRUE)&amp;"","")</f>
        <v/>
      </c>
    </row>
    <row r="24" spans="1:13" x14ac:dyDescent="0.4">
      <c r="A24" s="75" t="str">
        <f>IFERROR(SMALL(エントリーフォーム!AH$12:AH$27,2),"")</f>
        <v/>
      </c>
      <c r="B24" s="75" t="str">
        <f>IF(A24&lt;&gt;"",VLOOKUP($A24,エントリーフォーム!$B$12:$H$27,2,TRUE) &amp; " " &amp; VLOOKUP($A24,エントリーフォーム!$B$12:$H$27,3,TRUE),"")</f>
        <v/>
      </c>
      <c r="C24" s="75" t="str">
        <f>IF(A24&lt;&gt;"",VLOOKUP($A24,エントリーフォーム!$B$12:$H$27,4,TRUE) &amp; " " &amp; VLOOKUP($A24,エントリーフォーム!$B$12:$H$27,5,TRUE),"")</f>
        <v/>
      </c>
      <c r="D24" s="75" t="str">
        <f>IF(A24&lt;&gt;"",VLOOKUP($A24,エントリーフォーム!$B$12:$H$27,6,TRUE),"")</f>
        <v/>
      </c>
      <c r="E24" s="75" t="str">
        <f>IF(A24&lt;&gt;"",VLOOKUP($A24,エントリーフォーム!$B$12:$H$27,7,TRUE),"")</f>
        <v/>
      </c>
      <c r="F24" s="75" t="str">
        <f>IF(A24&lt;&gt;"",VLOOKUP($A24,エントリーフォーム!$B$12:$N$27,11,TRUE),"")</f>
        <v/>
      </c>
      <c r="G24" s="76"/>
      <c r="H24" s="75" t="str">
        <f>IF(A24&lt;&gt;"",VLOOKUP($A24,エントリーフォーム!$B$12:$R$27,14,TRUE),"")</f>
        <v/>
      </c>
      <c r="I24" s="75" t="str">
        <f>IF(B24&lt;&gt;"",VLOOKUP($A24,エントリーフォーム!$B$12:$R$27,15,TRUE),"")</f>
        <v/>
      </c>
      <c r="J24" s="75" t="str">
        <f>IF(C24&lt;&gt;"",VLOOKUP($A24,エントリーフォーム!$B$12:$R$27,16,TRUE),"")</f>
        <v/>
      </c>
      <c r="K24" s="75" t="str">
        <f>IF(D24&lt;&gt;"",VLOOKUP($A24,エントリーフォーム!$B$12:$R$27,17,TRUE),"")</f>
        <v/>
      </c>
      <c r="M24" s="75" t="str">
        <f>IF(A24&lt;&gt;"",VLOOKUP($A24,エントリーフォーム!$B$12:$S$27,18,TRUE)&amp;"","")</f>
        <v/>
      </c>
    </row>
    <row r="25" spans="1:13" x14ac:dyDescent="0.4">
      <c r="A25" s="75" t="str">
        <f>IFERROR(SMALL(エントリーフォーム!AH$12:AH$27,3),"")</f>
        <v/>
      </c>
      <c r="B25" s="75" t="str">
        <f>IF(A25&lt;&gt;"",VLOOKUP($A25,エントリーフォーム!$B$12:$H$27,2,TRUE) &amp; " " &amp; VLOOKUP($A25,エントリーフォーム!$B$12:$H$27,3,TRUE),"")</f>
        <v/>
      </c>
      <c r="C25" s="75" t="str">
        <f>IF(A25&lt;&gt;"",VLOOKUP($A25,エントリーフォーム!$B$12:$H$27,4,TRUE) &amp; " " &amp; VLOOKUP($A25,エントリーフォーム!$B$12:$H$27,5,TRUE),"")</f>
        <v/>
      </c>
      <c r="D25" s="75" t="str">
        <f>IF(A25&lt;&gt;"",VLOOKUP($A25,エントリーフォーム!$B$12:$H$27,6,TRUE),"")</f>
        <v/>
      </c>
      <c r="E25" s="75" t="str">
        <f>IF(A25&lt;&gt;"",VLOOKUP($A25,エントリーフォーム!$B$12:$H$27,7,TRUE),"")</f>
        <v/>
      </c>
      <c r="F25" s="75" t="str">
        <f>IF(A25&lt;&gt;"",VLOOKUP($A25,エントリーフォーム!$B$12:$N$27,11,TRUE),"")</f>
        <v/>
      </c>
      <c r="G25" s="76"/>
      <c r="H25" s="75" t="str">
        <f>IF(A25&lt;&gt;"",VLOOKUP($A25,エントリーフォーム!$B$12:$R$27,14,TRUE),"")</f>
        <v/>
      </c>
      <c r="I25" s="75" t="str">
        <f>IF(B25&lt;&gt;"",VLOOKUP($A25,エントリーフォーム!$B$12:$R$27,15,TRUE),"")</f>
        <v/>
      </c>
      <c r="J25" s="75" t="str">
        <f>IF(C25&lt;&gt;"",VLOOKUP($A25,エントリーフォーム!$B$12:$R$27,16,TRUE),"")</f>
        <v/>
      </c>
      <c r="K25" s="75" t="str">
        <f>IF(D25&lt;&gt;"",VLOOKUP($A25,エントリーフォーム!$B$12:$R$27,17,TRUE),"")</f>
        <v/>
      </c>
      <c r="M25" s="75" t="str">
        <f>IF(A25&lt;&gt;"",VLOOKUP($A25,エントリーフォーム!$B$12:$S$27,18,TRUE)&amp;"","")</f>
        <v/>
      </c>
    </row>
    <row r="26" spans="1:13" x14ac:dyDescent="0.4">
      <c r="A26" s="75" t="str">
        <f>IFERROR(SMALL(エントリーフォーム!AH$12:AH$27,4),"")</f>
        <v/>
      </c>
      <c r="B26" s="75" t="str">
        <f>IF(A26&lt;&gt;"",VLOOKUP($A26,エントリーフォーム!$B$12:$H$27,2,TRUE) &amp; " " &amp; VLOOKUP($A26,エントリーフォーム!$B$12:$H$27,3,TRUE),"")</f>
        <v/>
      </c>
      <c r="C26" s="75" t="str">
        <f>IF(A26&lt;&gt;"",VLOOKUP($A26,エントリーフォーム!$B$12:$H$27,4,TRUE) &amp; " " &amp; VLOOKUP($A26,エントリーフォーム!$B$12:$H$27,5,TRUE),"")</f>
        <v/>
      </c>
      <c r="D26" s="75" t="str">
        <f>IF(A26&lt;&gt;"",VLOOKUP($A26,エントリーフォーム!$B$12:$H$27,6,TRUE),"")</f>
        <v/>
      </c>
      <c r="E26" s="75" t="str">
        <f>IF(A26&lt;&gt;"",VLOOKUP($A26,エントリーフォーム!$B$12:$H$27,7,TRUE),"")</f>
        <v/>
      </c>
      <c r="F26" s="75" t="str">
        <f>IF(A26&lt;&gt;"",VLOOKUP($A26,エントリーフォーム!$B$12:$N$27,11,TRUE),"")</f>
        <v/>
      </c>
      <c r="G26" s="76"/>
      <c r="H26" s="75" t="str">
        <f>IF(A26&lt;&gt;"",VLOOKUP($A26,エントリーフォーム!$B$12:$R$27,14,TRUE),"")</f>
        <v/>
      </c>
      <c r="I26" s="75" t="str">
        <f>IF(B26&lt;&gt;"",VLOOKUP($A26,エントリーフォーム!$B$12:$R$27,15,TRUE),"")</f>
        <v/>
      </c>
      <c r="J26" s="75" t="str">
        <f>IF(C26&lt;&gt;"",VLOOKUP($A26,エントリーフォーム!$B$12:$R$27,16,TRUE),"")</f>
        <v/>
      </c>
      <c r="K26" s="75" t="str">
        <f>IF(D26&lt;&gt;"",VLOOKUP($A26,エントリーフォーム!$B$12:$R$27,17,TRUE),"")</f>
        <v/>
      </c>
      <c r="M26" s="75" t="str">
        <f>IF(A26&lt;&gt;"",VLOOKUP($A26,エントリーフォーム!$B$12:$S$27,18,TRUE)&amp;"","")</f>
        <v/>
      </c>
    </row>
    <row r="27" spans="1:13" x14ac:dyDescent="0.4">
      <c r="A27" s="75" t="str">
        <f>IFERROR(SMALL(エントリーフォーム!AH$12:AH$27,5),"")</f>
        <v/>
      </c>
      <c r="B27" s="75" t="str">
        <f>IF(A27&lt;&gt;"",VLOOKUP($A27,エントリーフォーム!$B$12:$H$27,2,TRUE) &amp; " " &amp; VLOOKUP($A27,エントリーフォーム!$B$12:$H$27,3,TRUE),"")</f>
        <v/>
      </c>
      <c r="C27" s="75" t="str">
        <f>IF(A27&lt;&gt;"",VLOOKUP($A27,エントリーフォーム!$B$12:$H$27,4,TRUE) &amp; " " &amp; VLOOKUP($A27,エントリーフォーム!$B$12:$H$27,5,TRUE),"")</f>
        <v/>
      </c>
      <c r="D27" s="75" t="str">
        <f>IF(A27&lt;&gt;"",VLOOKUP($A27,エントリーフォーム!$B$12:$H$27,6,TRUE),"")</f>
        <v/>
      </c>
      <c r="E27" s="75" t="str">
        <f>IF(A27&lt;&gt;"",VLOOKUP($A27,エントリーフォーム!$B$12:$H$27,7,TRUE),"")</f>
        <v/>
      </c>
      <c r="F27" s="75" t="str">
        <f>IF(A27&lt;&gt;"",VLOOKUP($A27,エントリーフォーム!$B$12:$N$27,11,TRUE),"")</f>
        <v/>
      </c>
      <c r="G27" s="76"/>
      <c r="H27" s="75" t="str">
        <f>IF(A27&lt;&gt;"",VLOOKUP($A27,エントリーフォーム!$B$12:$R$27,14,TRUE),"")</f>
        <v/>
      </c>
      <c r="I27" s="75" t="str">
        <f>IF(B27&lt;&gt;"",VLOOKUP($A27,エントリーフォーム!$B$12:$R$27,15,TRUE),"")</f>
        <v/>
      </c>
      <c r="J27" s="75" t="str">
        <f>IF(C27&lt;&gt;"",VLOOKUP($A27,エントリーフォーム!$B$12:$R$27,16,TRUE),"")</f>
        <v/>
      </c>
      <c r="K27" s="75" t="str">
        <f>IF(D27&lt;&gt;"",VLOOKUP($A27,エントリーフォーム!$B$12:$R$27,17,TRUE),"")</f>
        <v/>
      </c>
      <c r="M27" s="75" t="str">
        <f>IF(A27&lt;&gt;"",VLOOKUP($A27,エントリーフォーム!$B$12:$S$27,18,TRUE)&amp;"","")</f>
        <v/>
      </c>
    </row>
    <row r="28" spans="1:13" x14ac:dyDescent="0.4">
      <c r="A28" s="75" t="str">
        <f>IFERROR(SMALL(エントリーフォーム!AH$12:AH$27,6),"")</f>
        <v/>
      </c>
      <c r="B28" s="75" t="str">
        <f>IF(A28&lt;&gt;"",VLOOKUP($A28,エントリーフォーム!$B$12:$H$27,2,TRUE) &amp; " " &amp; VLOOKUP($A28,エントリーフォーム!$B$12:$H$27,3,TRUE),"")</f>
        <v/>
      </c>
      <c r="C28" s="75" t="str">
        <f>IF(A28&lt;&gt;"",VLOOKUP($A28,エントリーフォーム!$B$12:$H$27,4,TRUE) &amp; " " &amp; VLOOKUP($A28,エントリーフォーム!$B$12:$H$27,5,TRUE),"")</f>
        <v/>
      </c>
      <c r="D28" s="75" t="str">
        <f>IF(A28&lt;&gt;"",VLOOKUP($A28,エントリーフォーム!$B$12:$H$27,6,TRUE),"")</f>
        <v/>
      </c>
      <c r="E28" s="75" t="str">
        <f>IF(A28&lt;&gt;"",VLOOKUP($A28,エントリーフォーム!$B$12:$H$27,7,TRUE),"")</f>
        <v/>
      </c>
      <c r="F28" s="75" t="str">
        <f>IF(A28&lt;&gt;"",VLOOKUP($A28,エントリーフォーム!$B$12:$N$27,11,TRUE),"")</f>
        <v/>
      </c>
      <c r="G28" s="76"/>
      <c r="H28" s="75" t="str">
        <f>IF(A28&lt;&gt;"",VLOOKUP($A28,エントリーフォーム!$B$12:$R$27,14,TRUE),"")</f>
        <v/>
      </c>
      <c r="I28" s="75" t="str">
        <f>IF(B28&lt;&gt;"",VLOOKUP($A28,エントリーフォーム!$B$12:$R$27,15,TRUE),"")</f>
        <v/>
      </c>
      <c r="J28" s="75" t="str">
        <f>IF(C28&lt;&gt;"",VLOOKUP($A28,エントリーフォーム!$B$12:$R$27,16,TRUE),"")</f>
        <v/>
      </c>
      <c r="K28" s="75" t="str">
        <f>IF(D28&lt;&gt;"",VLOOKUP($A28,エントリーフォーム!$B$12:$R$27,17,TRUE),"")</f>
        <v/>
      </c>
      <c r="M28" s="75" t="str">
        <f>IF(A28&lt;&gt;"",VLOOKUP($A28,エントリーフォーム!$B$12:$S$27,18,TRUE)&amp;"","")</f>
        <v/>
      </c>
    </row>
    <row r="29" spans="1:13" x14ac:dyDescent="0.4">
      <c r="A29" s="74" t="s">
        <v>256</v>
      </c>
    </row>
    <row r="30" spans="1:13" x14ac:dyDescent="0.4">
      <c r="A30" s="75" t="s">
        <v>228</v>
      </c>
      <c r="B30" s="75" t="s">
        <v>222</v>
      </c>
      <c r="C30" s="75" t="s">
        <v>223</v>
      </c>
      <c r="D30" s="75" t="s">
        <v>9</v>
      </c>
      <c r="E30" s="75" t="s">
        <v>11</v>
      </c>
      <c r="F30" s="75" t="s">
        <v>224</v>
      </c>
      <c r="G30" s="75" t="s">
        <v>227</v>
      </c>
      <c r="H30" s="75" t="s">
        <v>112</v>
      </c>
      <c r="I30" s="75" t="s">
        <v>225</v>
      </c>
      <c r="J30" s="75" t="s">
        <v>226</v>
      </c>
      <c r="K30" s="75" t="s">
        <v>122</v>
      </c>
      <c r="M30" s="75" t="s">
        <v>29</v>
      </c>
    </row>
    <row r="31" spans="1:13" x14ac:dyDescent="0.4">
      <c r="A31" s="75" t="str">
        <f>IFERROR(SMALL(エントリーフォーム!AI$12:AI$27,1),"")</f>
        <v/>
      </c>
      <c r="B31" s="75" t="str">
        <f>IF(A31&lt;&gt;"",VLOOKUP($A31,エントリーフォーム!$B$12:$H$27,2,TRUE) &amp; " " &amp; VLOOKUP($A31,エントリーフォーム!$B$12:$H$27,3,TRUE),"")</f>
        <v/>
      </c>
      <c r="C31" s="75" t="str">
        <f>IF(A31&lt;&gt;"",VLOOKUP($A31,エントリーフォーム!$B$12:$H$27,4,TRUE) &amp; " " &amp; VLOOKUP($A31,エントリーフォーム!$B$12:$H$27,5,TRUE),"")</f>
        <v/>
      </c>
      <c r="D31" s="75" t="str">
        <f>IF(A31&lt;&gt;"",VLOOKUP($A31,エントリーフォーム!$B$12:$H$27,6,TRUE),"")</f>
        <v/>
      </c>
      <c r="E31" s="75" t="str">
        <f>IF(A31&lt;&gt;"",VLOOKUP($A31,エントリーフォーム!$B$12:$H$27,7,TRUE),"")</f>
        <v/>
      </c>
      <c r="F31" s="75" t="str">
        <f>IF(A31&lt;&gt;"",VLOOKUP($A31,エントリーフォーム!$B$12:$N$27,13,TRUE),"")</f>
        <v/>
      </c>
      <c r="G31" s="75" t="str">
        <f>IF(A31&lt;&gt;"",IF(AND(VLOOKUP($A31,エントリーフォーム!$B$12:$N$27,9,TRUE)="○",VLOOKUP($A31,エントリーフォーム!$B$12:$N$27,12,TRUE)="○"),"選手兼","専任"),"")</f>
        <v/>
      </c>
      <c r="H31" s="75" t="str">
        <f>IF(A31&lt;&gt;"",IF($G31="専任",VLOOKUP($A31,エントリーフォーム!$B$12:$R$27,14,TRUE),""),"")</f>
        <v/>
      </c>
      <c r="I31" s="75" t="str">
        <f>IF(B31&lt;&gt;"",IF($G31="専任",VLOOKUP($A31,エントリーフォーム!$B$12:$R$27,15,TRUE),""),"")</f>
        <v/>
      </c>
      <c r="J31" s="75" t="str">
        <f>IF(C31&lt;&gt;"",IF($G31="専任",VLOOKUP($A31,エントリーフォーム!$B$12:$R$27,16,TRUE),""),"")</f>
        <v/>
      </c>
      <c r="K31" s="75" t="str">
        <f>IF(D31&lt;&gt;"",IF($G31="専任",VLOOKUP($A31,エントリーフォーム!$B$12:$R$27,17,TRUE),""),"")</f>
        <v/>
      </c>
      <c r="M31" s="75" t="str">
        <f>IF(A31&lt;&gt;"",VLOOKUP($A31,エントリーフォーム!$B$12:$S$27,18,TRUE)&amp;"","")</f>
        <v/>
      </c>
    </row>
    <row r="32" spans="1:13" x14ac:dyDescent="0.4">
      <c r="A32" s="75" t="str">
        <f>IFERROR(SMALL(エントリーフォーム!AI$12:AI$27,2),"")</f>
        <v/>
      </c>
      <c r="B32" s="75" t="str">
        <f>IF(A32&lt;&gt;"",VLOOKUP($A32,エントリーフォーム!$B$12:$H$27,2,TRUE) &amp; " " &amp; VLOOKUP($A32,エントリーフォーム!$B$12:$H$27,3,TRUE),"")</f>
        <v/>
      </c>
      <c r="C32" s="75" t="str">
        <f>IF(A32&lt;&gt;"",VLOOKUP($A32,エントリーフォーム!$B$12:$H$27,4,TRUE) &amp; " " &amp; VLOOKUP($A32,エントリーフォーム!$B$12:$H$27,5,TRUE),"")</f>
        <v/>
      </c>
      <c r="D32" s="75" t="str">
        <f>IF(A32&lt;&gt;"",VLOOKUP($A32,エントリーフォーム!$B$12:$H$27,6,TRUE),"")</f>
        <v/>
      </c>
      <c r="E32" s="75" t="str">
        <f>IF(A32&lt;&gt;"",VLOOKUP($A32,エントリーフォーム!$B$12:$H$27,7,TRUE),"")</f>
        <v/>
      </c>
      <c r="F32" s="75" t="str">
        <f>IF(A32&lt;&gt;"",VLOOKUP($A32,エントリーフォーム!$B$12:$N$27,13,TRUE),"")</f>
        <v/>
      </c>
      <c r="G32" s="75" t="str">
        <f>IF(A32&lt;&gt;"",IF(AND(VLOOKUP($A32,エントリーフォーム!$B$12:$N$27,9,TRUE)="○",VLOOKUP($A32,エントリーフォーム!$B$12:$N$27,12,TRUE)="○"),"選手兼","専任"),"")</f>
        <v/>
      </c>
      <c r="H32" s="75" t="str">
        <f>IF(A32&lt;&gt;"",IF($G32="専任",VLOOKUP($A32,エントリーフォーム!$B$12:$R$27,14,TRUE),""),"")</f>
        <v/>
      </c>
      <c r="I32" s="75" t="str">
        <f>IF(B32&lt;&gt;"",IF($G32="専任",VLOOKUP($A32,エントリーフォーム!$B$12:$R$27,15,TRUE),""),"")</f>
        <v/>
      </c>
      <c r="J32" s="75" t="str">
        <f>IF(C32&lt;&gt;"",IF($G32="専任",VLOOKUP($A32,エントリーフォーム!$B$12:$R$27,16,TRUE),""),"")</f>
        <v/>
      </c>
      <c r="K32" s="75" t="str">
        <f>IF(D32&lt;&gt;"",IF($G32="専任",VLOOKUP($A32,エントリーフォーム!$B$12:$R$27,17,TRUE),""),"")</f>
        <v/>
      </c>
      <c r="M32" s="75" t="str">
        <f>IF(A32&lt;&gt;"",VLOOKUP($A32,エントリーフォーム!$B$12:$S$27,18,TRUE)&amp;"","")</f>
        <v/>
      </c>
    </row>
    <row r="33" spans="1:13" x14ac:dyDescent="0.4">
      <c r="A33" s="75" t="str">
        <f>IFERROR(SMALL(エントリーフォーム!AI$12:AI$27,3),"")</f>
        <v/>
      </c>
      <c r="B33" s="75" t="str">
        <f>IF(A33&lt;&gt;"",VLOOKUP($A33,エントリーフォーム!$B$12:$H$27,2,TRUE) &amp; " " &amp; VLOOKUP($A33,エントリーフォーム!$B$12:$H$27,3,TRUE),"")</f>
        <v/>
      </c>
      <c r="C33" s="75" t="str">
        <f>IF(A33&lt;&gt;"",VLOOKUP($A33,エントリーフォーム!$B$12:$H$27,4,TRUE) &amp; " " &amp; VLOOKUP($A33,エントリーフォーム!$B$12:$H$27,5,TRUE),"")</f>
        <v/>
      </c>
      <c r="D33" s="75" t="str">
        <f>IF(A33&lt;&gt;"",VLOOKUP($A33,エントリーフォーム!$B$12:$H$27,6,TRUE),"")</f>
        <v/>
      </c>
      <c r="E33" s="75" t="str">
        <f>IF(A33&lt;&gt;"",VLOOKUP($A33,エントリーフォーム!$B$12:$H$27,7,TRUE),"")</f>
        <v/>
      </c>
      <c r="F33" s="75" t="str">
        <f>IF(A33&lt;&gt;"",VLOOKUP($A33,エントリーフォーム!$B$12:$N$27,13,TRUE),"")</f>
        <v/>
      </c>
      <c r="G33" s="75" t="str">
        <f>IF(A33&lt;&gt;"",IF(AND(VLOOKUP($A33,エントリーフォーム!$B$12:$N$27,9,TRUE)="○",VLOOKUP($A33,エントリーフォーム!$B$12:$N$27,12,TRUE)="○"),"選手兼","専任"),"")</f>
        <v/>
      </c>
      <c r="H33" s="75" t="str">
        <f>IF(A33&lt;&gt;"",IF($G33="専任",VLOOKUP($A33,エントリーフォーム!$B$12:$R$27,14,TRUE),""),"")</f>
        <v/>
      </c>
      <c r="I33" s="75" t="str">
        <f>IF(B33&lt;&gt;"",IF($G33="専任",VLOOKUP($A33,エントリーフォーム!$B$12:$R$27,15,TRUE),""),"")</f>
        <v/>
      </c>
      <c r="J33" s="75" t="str">
        <f>IF(C33&lt;&gt;"",IF($G33="専任",VLOOKUP($A33,エントリーフォーム!$B$12:$R$27,16,TRUE),""),"")</f>
        <v/>
      </c>
      <c r="K33" s="75" t="str">
        <f>IF(D33&lt;&gt;"",IF($G33="専任",VLOOKUP($A33,エントリーフォーム!$B$12:$R$27,17,TRUE),""),"")</f>
        <v/>
      </c>
      <c r="M33" s="75" t="str">
        <f>IF(A33&lt;&gt;"",VLOOKUP($A33,エントリーフォーム!$B$12:$S$27,18,TRUE)&amp;"","")</f>
        <v/>
      </c>
    </row>
    <row r="34" spans="1:13" x14ac:dyDescent="0.4">
      <c r="A34" s="75" t="str">
        <f>IFERROR(SMALL(エントリーフォーム!AI$12:AI$27,4),"")</f>
        <v/>
      </c>
      <c r="B34" s="75" t="str">
        <f>IF(A34&lt;&gt;"",VLOOKUP($A34,エントリーフォーム!$B$12:$H$27,2,TRUE) &amp; " " &amp; VLOOKUP($A34,エントリーフォーム!$B$12:$H$27,3,TRUE),"")</f>
        <v/>
      </c>
      <c r="C34" s="75" t="str">
        <f>IF(A34&lt;&gt;"",VLOOKUP($A34,エントリーフォーム!$B$12:$H$27,4,TRUE) &amp; " " &amp; VLOOKUP($A34,エントリーフォーム!$B$12:$H$27,5,TRUE),"")</f>
        <v/>
      </c>
      <c r="D34" s="75" t="str">
        <f>IF(A34&lt;&gt;"",VLOOKUP($A34,エントリーフォーム!$B$12:$H$27,6,TRUE),"")</f>
        <v/>
      </c>
      <c r="E34" s="75" t="str">
        <f>IF(A34&lt;&gt;"",VLOOKUP($A34,エントリーフォーム!$B$12:$H$27,7,TRUE),"")</f>
        <v/>
      </c>
      <c r="F34" s="75" t="str">
        <f>IF(A34&lt;&gt;"",VLOOKUP($A34,エントリーフォーム!$B$12:$N$27,13,TRUE),"")</f>
        <v/>
      </c>
      <c r="G34" s="75" t="str">
        <f>IF(A34&lt;&gt;"",IF(AND(VLOOKUP($A34,エントリーフォーム!$B$12:$N$27,9,TRUE)="○",VLOOKUP($A34,エントリーフォーム!$B$12:$N$27,12,TRUE)="○"),"選手兼","専任"),"")</f>
        <v/>
      </c>
      <c r="H34" s="75" t="str">
        <f>IF(A34&lt;&gt;"",IF($G34="専任",VLOOKUP($A34,エントリーフォーム!$B$12:$R$27,14,TRUE),""),"")</f>
        <v/>
      </c>
      <c r="I34" s="75" t="str">
        <f>IF(B34&lt;&gt;"",IF($G34="専任",VLOOKUP($A34,エントリーフォーム!$B$12:$R$27,15,TRUE),""),"")</f>
        <v/>
      </c>
      <c r="J34" s="75" t="str">
        <f>IF(C34&lt;&gt;"",IF($G34="専任",VLOOKUP($A34,エントリーフォーム!$B$12:$R$27,16,TRUE),""),"")</f>
        <v/>
      </c>
      <c r="K34" s="75" t="str">
        <f>IF(D34&lt;&gt;"",IF($G34="専任",VLOOKUP($A34,エントリーフォーム!$B$12:$R$27,17,TRUE),""),"")</f>
        <v/>
      </c>
      <c r="M34" s="75" t="str">
        <f>IF(A34&lt;&gt;"",VLOOKUP($A34,エントリーフォーム!$B$12:$S$27,18,TRUE)&amp;"","")</f>
        <v/>
      </c>
    </row>
    <row r="35" spans="1:13" x14ac:dyDescent="0.4">
      <c r="A35" s="75" t="str">
        <f>IFERROR(SMALL(エントリーフォーム!AI$12:AI$27,5),"")</f>
        <v/>
      </c>
      <c r="B35" s="75" t="str">
        <f>IF(A35&lt;&gt;"",VLOOKUP($A35,エントリーフォーム!$B$12:$H$27,2,TRUE) &amp; " " &amp; VLOOKUP($A35,エントリーフォーム!$B$12:$H$27,3,TRUE),"")</f>
        <v/>
      </c>
      <c r="C35" s="75" t="str">
        <f>IF(A35&lt;&gt;"",VLOOKUP($A35,エントリーフォーム!$B$12:$H$27,4,TRUE) &amp; " " &amp; VLOOKUP($A35,エントリーフォーム!$B$12:$H$27,5,TRUE),"")</f>
        <v/>
      </c>
      <c r="D35" s="75" t="str">
        <f>IF(A35&lt;&gt;"",VLOOKUP($A35,エントリーフォーム!$B$12:$H$27,6,TRUE),"")</f>
        <v/>
      </c>
      <c r="E35" s="75" t="str">
        <f>IF(A35&lt;&gt;"",VLOOKUP($A35,エントリーフォーム!$B$12:$H$27,7,TRUE),"")</f>
        <v/>
      </c>
      <c r="F35" s="75" t="str">
        <f>IF(A35&lt;&gt;"",VLOOKUP($A35,エントリーフォーム!$B$12:$N$27,13,TRUE),"")</f>
        <v/>
      </c>
      <c r="G35" s="75" t="str">
        <f>IF(A35&lt;&gt;"",IF(AND(VLOOKUP($A35,エントリーフォーム!$B$12:$N$27,9,TRUE)="○",VLOOKUP($A35,エントリーフォーム!$B$12:$N$27,12,TRUE)="○"),"選手兼","専任"),"")</f>
        <v/>
      </c>
      <c r="H35" s="75" t="str">
        <f>IF(A35&lt;&gt;"",IF($G35="専任",VLOOKUP($A35,エントリーフォーム!$B$12:$R$27,14,TRUE),""),"")</f>
        <v/>
      </c>
      <c r="I35" s="75" t="str">
        <f>IF(B35&lt;&gt;"",IF($G35="専任",VLOOKUP($A35,エントリーフォーム!$B$12:$R$27,15,TRUE),""),"")</f>
        <v/>
      </c>
      <c r="J35" s="75" t="str">
        <f>IF(C35&lt;&gt;"",IF($G35="専任",VLOOKUP($A35,エントリーフォーム!$B$12:$R$27,16,TRUE),""),"")</f>
        <v/>
      </c>
      <c r="K35" s="75" t="str">
        <f>IF(D35&lt;&gt;"",IF($G35="専任",VLOOKUP($A35,エントリーフォーム!$B$12:$R$27,17,TRUE),""),"")</f>
        <v/>
      </c>
      <c r="M35" s="75" t="str">
        <f>IF(A35&lt;&gt;"",VLOOKUP($A35,エントリーフォーム!$B$12:$S$27,18,TRUE)&amp;"","")</f>
        <v/>
      </c>
    </row>
    <row r="36" spans="1:13" x14ac:dyDescent="0.4">
      <c r="A36" s="75" t="str">
        <f>IFERROR(SMALL(エントリーフォーム!AI$12:AI$27,6),"")</f>
        <v/>
      </c>
      <c r="B36" s="75" t="str">
        <f>IF(A36&lt;&gt;"",VLOOKUP($A36,エントリーフォーム!$B$12:$H$27,2,TRUE) &amp; " " &amp; VLOOKUP($A36,エントリーフォーム!$B$12:$H$27,3,TRUE),"")</f>
        <v/>
      </c>
      <c r="C36" s="75" t="str">
        <f>IF(A36&lt;&gt;"",VLOOKUP($A36,エントリーフォーム!$B$12:$H$27,4,TRUE) &amp; " " &amp; VLOOKUP($A36,エントリーフォーム!$B$12:$H$27,5,TRUE),"")</f>
        <v/>
      </c>
      <c r="D36" s="75" t="str">
        <f>IF(A36&lt;&gt;"",VLOOKUP($A36,エントリーフォーム!$B$12:$H$27,6,TRUE),"")</f>
        <v/>
      </c>
      <c r="E36" s="75" t="str">
        <f>IF(A36&lt;&gt;"",VLOOKUP($A36,エントリーフォーム!$B$12:$H$27,7,TRUE),"")</f>
        <v/>
      </c>
      <c r="F36" s="75" t="str">
        <f>IF(A36&lt;&gt;"",VLOOKUP($A36,エントリーフォーム!$B$12:$N$27,13,TRUE),"")</f>
        <v/>
      </c>
      <c r="G36" s="75" t="str">
        <f>IF(A36&lt;&gt;"",IF(AND(VLOOKUP($A36,エントリーフォーム!$B$12:$N$27,9,TRUE)="○",VLOOKUP($A36,エントリーフォーム!$B$12:$N$27,12,TRUE)="○"),"選手兼","専任"),"")</f>
        <v/>
      </c>
      <c r="H36" s="75" t="str">
        <f>IF(A36&lt;&gt;"",IF($G36="専任",VLOOKUP($A36,エントリーフォーム!$B$12:$R$27,14,TRUE),""),"")</f>
        <v/>
      </c>
      <c r="I36" s="75" t="str">
        <f>IF(B36&lt;&gt;"",IF($G36="専任",VLOOKUP($A36,エントリーフォーム!$B$12:$R$27,15,TRUE),""),"")</f>
        <v/>
      </c>
      <c r="J36" s="75" t="str">
        <f>IF(C36&lt;&gt;"",IF($G36="専任",VLOOKUP($A36,エントリーフォーム!$B$12:$R$27,16,TRUE),""),"")</f>
        <v/>
      </c>
      <c r="K36" s="75" t="str">
        <f>IF(D36&lt;&gt;"",IF($G36="専任",VLOOKUP($A36,エントリーフォーム!$B$12:$R$27,17,TRUE),""),"")</f>
        <v/>
      </c>
      <c r="M36" s="75" t="str">
        <f>IF(A36&lt;&gt;"",VLOOKUP($A36,エントリーフォーム!$B$12:$S$27,18,TRUE)&amp;"","")</f>
        <v/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6DFE7-6316-44CF-A940-18EACCC6608E}">
  <sheetPr codeName="Sheet2"/>
  <dimension ref="A1:M49"/>
  <sheetViews>
    <sheetView workbookViewId="0">
      <selection activeCell="F4" sqref="F4"/>
    </sheetView>
  </sheetViews>
  <sheetFormatPr defaultRowHeight="18.75" x14ac:dyDescent="0.4"/>
  <cols>
    <col min="1" max="1" width="44.25" bestFit="1" customWidth="1"/>
    <col min="2" max="2" width="5.25" bestFit="1" customWidth="1"/>
    <col min="4" max="4" width="2.5" bestFit="1" customWidth="1"/>
    <col min="7" max="7" width="2.5" bestFit="1" customWidth="1"/>
  </cols>
  <sheetData>
    <row r="1" spans="1:13" x14ac:dyDescent="0.4">
      <c r="A1" t="s">
        <v>0</v>
      </c>
      <c r="B1" t="s">
        <v>228</v>
      </c>
      <c r="C1" t="s">
        <v>10</v>
      </c>
      <c r="E1" t="s">
        <v>9</v>
      </c>
      <c r="F1" t="s">
        <v>14</v>
      </c>
      <c r="I1" t="s">
        <v>112</v>
      </c>
      <c r="K1" t="s">
        <v>111</v>
      </c>
      <c r="M1" t="s">
        <v>170</v>
      </c>
    </row>
    <row r="2" spans="1:13" x14ac:dyDescent="0.4">
      <c r="B2">
        <v>0</v>
      </c>
      <c r="C2" t="s">
        <v>24</v>
      </c>
      <c r="D2">
        <v>1</v>
      </c>
      <c r="E2" t="s">
        <v>15</v>
      </c>
      <c r="F2" t="s">
        <v>248</v>
      </c>
      <c r="G2">
        <v>1</v>
      </c>
      <c r="I2" t="s">
        <v>113</v>
      </c>
      <c r="K2" t="s">
        <v>116</v>
      </c>
      <c r="M2" t="s">
        <v>123</v>
      </c>
    </row>
    <row r="3" spans="1:13" x14ac:dyDescent="0.4">
      <c r="A3" t="s">
        <v>31</v>
      </c>
      <c r="B3">
        <v>1</v>
      </c>
      <c r="D3">
        <v>0</v>
      </c>
      <c r="E3" t="s">
        <v>16</v>
      </c>
      <c r="F3" t="s">
        <v>249</v>
      </c>
      <c r="G3">
        <v>1</v>
      </c>
      <c r="I3" t="s">
        <v>120</v>
      </c>
      <c r="K3" t="s">
        <v>117</v>
      </c>
      <c r="M3" t="s">
        <v>124</v>
      </c>
    </row>
    <row r="4" spans="1:13" x14ac:dyDescent="0.4">
      <c r="A4" t="s">
        <v>247</v>
      </c>
      <c r="B4">
        <v>2</v>
      </c>
      <c r="E4" t="s">
        <v>17</v>
      </c>
      <c r="F4" t="s">
        <v>21</v>
      </c>
      <c r="G4">
        <v>2</v>
      </c>
      <c r="I4" t="s">
        <v>114</v>
      </c>
      <c r="K4" t="s">
        <v>118</v>
      </c>
      <c r="M4" t="s">
        <v>125</v>
      </c>
    </row>
    <row r="5" spans="1:13" x14ac:dyDescent="0.4">
      <c r="A5" t="s">
        <v>32</v>
      </c>
      <c r="B5">
        <v>3</v>
      </c>
      <c r="E5" t="s">
        <v>18</v>
      </c>
      <c r="I5" t="s">
        <v>115</v>
      </c>
      <c r="K5" t="s">
        <v>119</v>
      </c>
      <c r="M5" t="s">
        <v>126</v>
      </c>
    </row>
    <row r="6" spans="1:13" x14ac:dyDescent="0.4">
      <c r="A6" t="s">
        <v>33</v>
      </c>
      <c r="B6">
        <v>4</v>
      </c>
      <c r="E6" t="s">
        <v>19</v>
      </c>
      <c r="I6" t="s">
        <v>121</v>
      </c>
      <c r="M6" t="s">
        <v>127</v>
      </c>
    </row>
    <row r="7" spans="1:13" x14ac:dyDescent="0.4">
      <c r="A7" t="s">
        <v>34</v>
      </c>
      <c r="B7">
        <v>5</v>
      </c>
      <c r="E7" t="s">
        <v>20</v>
      </c>
      <c r="I7" t="s">
        <v>119</v>
      </c>
      <c r="M7" t="s">
        <v>128</v>
      </c>
    </row>
    <row r="8" spans="1:13" x14ac:dyDescent="0.4">
      <c r="A8" t="s">
        <v>35</v>
      </c>
      <c r="B8">
        <v>6</v>
      </c>
      <c r="E8" t="s">
        <v>22</v>
      </c>
      <c r="M8" t="s">
        <v>129</v>
      </c>
    </row>
    <row r="9" spans="1:13" x14ac:dyDescent="0.4">
      <c r="A9" t="s">
        <v>36</v>
      </c>
      <c r="B9">
        <v>7</v>
      </c>
      <c r="M9" t="s">
        <v>130</v>
      </c>
    </row>
    <row r="10" spans="1:13" x14ac:dyDescent="0.4">
      <c r="A10" t="s">
        <v>37</v>
      </c>
      <c r="B10">
        <v>8</v>
      </c>
      <c r="M10" t="s">
        <v>131</v>
      </c>
    </row>
    <row r="11" spans="1:13" x14ac:dyDescent="0.4">
      <c r="A11" t="s">
        <v>38</v>
      </c>
      <c r="B11">
        <v>9</v>
      </c>
      <c r="M11" t="s">
        <v>132</v>
      </c>
    </row>
    <row r="12" spans="1:13" x14ac:dyDescent="0.4">
      <c r="A12" t="s">
        <v>39</v>
      </c>
      <c r="B12">
        <v>10</v>
      </c>
      <c r="M12" t="s">
        <v>133</v>
      </c>
    </row>
    <row r="13" spans="1:13" x14ac:dyDescent="0.4">
      <c r="A13" t="s">
        <v>40</v>
      </c>
      <c r="B13">
        <v>11</v>
      </c>
      <c r="M13" t="s">
        <v>134</v>
      </c>
    </row>
    <row r="14" spans="1:13" x14ac:dyDescent="0.4">
      <c r="A14" t="s">
        <v>41</v>
      </c>
      <c r="B14">
        <v>12</v>
      </c>
      <c r="M14" t="s">
        <v>135</v>
      </c>
    </row>
    <row r="15" spans="1:13" x14ac:dyDescent="0.4">
      <c r="A15" t="s">
        <v>42</v>
      </c>
      <c r="B15">
        <v>13</v>
      </c>
      <c r="M15" t="s">
        <v>136</v>
      </c>
    </row>
    <row r="16" spans="1:13" x14ac:dyDescent="0.4">
      <c r="A16" t="s">
        <v>43</v>
      </c>
      <c r="B16">
        <v>14</v>
      </c>
      <c r="M16" t="s">
        <v>137</v>
      </c>
    </row>
    <row r="17" spans="1:13" x14ac:dyDescent="0.4">
      <c r="A17" t="s">
        <v>44</v>
      </c>
      <c r="B17">
        <v>15</v>
      </c>
      <c r="M17" t="s">
        <v>138</v>
      </c>
    </row>
    <row r="18" spans="1:13" x14ac:dyDescent="0.4">
      <c r="A18" t="s">
        <v>45</v>
      </c>
      <c r="B18">
        <v>16</v>
      </c>
      <c r="M18" t="s">
        <v>139</v>
      </c>
    </row>
    <row r="19" spans="1:13" x14ac:dyDescent="0.4">
      <c r="A19" t="s">
        <v>46</v>
      </c>
      <c r="B19">
        <v>17</v>
      </c>
      <c r="M19" t="s">
        <v>140</v>
      </c>
    </row>
    <row r="20" spans="1:13" x14ac:dyDescent="0.4">
      <c r="A20" t="s">
        <v>47</v>
      </c>
      <c r="B20">
        <v>18</v>
      </c>
      <c r="M20" t="s">
        <v>141</v>
      </c>
    </row>
    <row r="21" spans="1:13" x14ac:dyDescent="0.4">
      <c r="A21" t="s">
        <v>48</v>
      </c>
      <c r="B21">
        <v>19</v>
      </c>
      <c r="M21" t="s">
        <v>142</v>
      </c>
    </row>
    <row r="22" spans="1:13" x14ac:dyDescent="0.4">
      <c r="B22">
        <v>20</v>
      </c>
      <c r="M22" t="s">
        <v>143</v>
      </c>
    </row>
    <row r="23" spans="1:13" x14ac:dyDescent="0.4">
      <c r="B23">
        <v>21</v>
      </c>
      <c r="M23" t="s">
        <v>144</v>
      </c>
    </row>
    <row r="24" spans="1:13" x14ac:dyDescent="0.4">
      <c r="B24">
        <v>22</v>
      </c>
      <c r="M24" t="s">
        <v>145</v>
      </c>
    </row>
    <row r="25" spans="1:13" x14ac:dyDescent="0.4">
      <c r="B25">
        <v>23</v>
      </c>
      <c r="M25" t="s">
        <v>146</v>
      </c>
    </row>
    <row r="26" spans="1:13" x14ac:dyDescent="0.4">
      <c r="B26">
        <v>24</v>
      </c>
      <c r="M26" t="s">
        <v>147</v>
      </c>
    </row>
    <row r="27" spans="1:13" x14ac:dyDescent="0.4">
      <c r="B27">
        <v>25</v>
      </c>
      <c r="M27" t="s">
        <v>148</v>
      </c>
    </row>
    <row r="28" spans="1:13" x14ac:dyDescent="0.4">
      <c r="B28">
        <v>26</v>
      </c>
      <c r="M28" t="s">
        <v>149</v>
      </c>
    </row>
    <row r="29" spans="1:13" x14ac:dyDescent="0.4">
      <c r="B29">
        <v>27</v>
      </c>
      <c r="M29" t="s">
        <v>150</v>
      </c>
    </row>
    <row r="30" spans="1:13" x14ac:dyDescent="0.4">
      <c r="M30" t="s">
        <v>151</v>
      </c>
    </row>
    <row r="31" spans="1:13" x14ac:dyDescent="0.4">
      <c r="M31" t="s">
        <v>152</v>
      </c>
    </row>
    <row r="32" spans="1:13" x14ac:dyDescent="0.4">
      <c r="M32" t="s">
        <v>153</v>
      </c>
    </row>
    <row r="33" spans="13:13" x14ac:dyDescent="0.4">
      <c r="M33" t="s">
        <v>154</v>
      </c>
    </row>
    <row r="34" spans="13:13" x14ac:dyDescent="0.4">
      <c r="M34" t="s">
        <v>155</v>
      </c>
    </row>
    <row r="35" spans="13:13" x14ac:dyDescent="0.4">
      <c r="M35" t="s">
        <v>156</v>
      </c>
    </row>
    <row r="36" spans="13:13" x14ac:dyDescent="0.4">
      <c r="M36" t="s">
        <v>157</v>
      </c>
    </row>
    <row r="37" spans="13:13" x14ac:dyDescent="0.4">
      <c r="M37" t="s">
        <v>158</v>
      </c>
    </row>
    <row r="38" spans="13:13" x14ac:dyDescent="0.4">
      <c r="M38" t="s">
        <v>159</v>
      </c>
    </row>
    <row r="39" spans="13:13" x14ac:dyDescent="0.4">
      <c r="M39" t="s">
        <v>160</v>
      </c>
    </row>
    <row r="40" spans="13:13" x14ac:dyDescent="0.4">
      <c r="M40" t="s">
        <v>161</v>
      </c>
    </row>
    <row r="41" spans="13:13" x14ac:dyDescent="0.4">
      <c r="M41" t="s">
        <v>162</v>
      </c>
    </row>
    <row r="42" spans="13:13" x14ac:dyDescent="0.4">
      <c r="M42" t="s">
        <v>163</v>
      </c>
    </row>
    <row r="43" spans="13:13" x14ac:dyDescent="0.4">
      <c r="M43" t="s">
        <v>164</v>
      </c>
    </row>
    <row r="44" spans="13:13" x14ac:dyDescent="0.4">
      <c r="M44" t="s">
        <v>165</v>
      </c>
    </row>
    <row r="45" spans="13:13" x14ac:dyDescent="0.4">
      <c r="M45" t="s">
        <v>166</v>
      </c>
    </row>
    <row r="46" spans="13:13" x14ac:dyDescent="0.4">
      <c r="M46" t="s">
        <v>167</v>
      </c>
    </row>
    <row r="47" spans="13:13" x14ac:dyDescent="0.4">
      <c r="M47" t="s">
        <v>168</v>
      </c>
    </row>
    <row r="48" spans="13:13" x14ac:dyDescent="0.4">
      <c r="M48" t="s">
        <v>169</v>
      </c>
    </row>
    <row r="49" spans="13:13" x14ac:dyDescent="0.4">
      <c r="M49" t="s">
        <v>119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エントリーフォーム</vt:lpstr>
      <vt:lpstr>記入例</vt:lpstr>
      <vt:lpstr>作業用</vt:lpstr>
      <vt:lpstr>値</vt:lpstr>
      <vt:lpstr>エントリーフォーム!Print_Area</vt:lpstr>
      <vt:lpstr>記入例!Print_Area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全日本実業団障害馬術大会 申込書</dc:title>
  <dc:creator>日本社会人団体馬術連盟</dc:creator>
  <cp:lastModifiedBy>YUKIHIKO SOHDA</cp:lastModifiedBy>
  <cp:lastPrinted>2019-11-15T02:58:18Z</cp:lastPrinted>
  <dcterms:created xsi:type="dcterms:W3CDTF">2015-06-05T18:17:20Z</dcterms:created>
  <dcterms:modified xsi:type="dcterms:W3CDTF">2020-11-06T08:45:59Z</dcterms:modified>
</cp:coreProperties>
</file>